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 firstSheet="1" activeTab="1"/>
  </bookViews>
  <sheets>
    <sheet name="RESULTADOS OPERATIVOS en soles" sheetId="4" state="hidden" r:id="rId1"/>
    <sheet name="EJECUCION DE GASTOS_II TRIM 07" sheetId="1" r:id="rId2"/>
  </sheets>
  <externalReferences>
    <externalReference r:id="rId3"/>
  </externalReferences>
  <definedNames>
    <definedName name="_xlnm.Print_Area" localSheetId="1">'EJECUCION DE GASTOS_II TRIM 07'!$A$1:$I$37</definedName>
    <definedName name="_xlnm.Print_Area" localSheetId="0">'RESULTADOS OPERATIVOS en soles'!$B$47:$F$144</definedName>
    <definedName name="_xlnm.Print_Titles" localSheetId="0">'RESULTADOS OPERATIVOS en soles'!$38:$46</definedName>
  </definedNames>
  <calcPr calcId="124519"/>
</workbook>
</file>

<file path=xl/calcChain.xml><?xml version="1.0" encoding="utf-8"?>
<calcChain xmlns="http://schemas.openxmlformats.org/spreadsheetml/2006/main">
  <c r="F16" i="1"/>
  <c r="G13"/>
  <c r="G14"/>
  <c r="B19"/>
  <c r="B18"/>
  <c r="B14"/>
  <c r="B13"/>
  <c r="E16"/>
  <c r="E9"/>
  <c r="E70" l="1"/>
  <c r="B70"/>
  <c r="E69"/>
  <c r="B69"/>
  <c r="E68"/>
  <c r="B68"/>
  <c r="E67"/>
  <c r="B67"/>
  <c r="E66"/>
  <c r="B66"/>
  <c r="E65"/>
  <c r="B65"/>
  <c r="E64"/>
  <c r="B64"/>
  <c r="E63"/>
  <c r="B63"/>
  <c r="E62"/>
  <c r="B62"/>
  <c r="E61"/>
  <c r="B61"/>
  <c r="E59"/>
  <c r="B59"/>
  <c r="B57"/>
  <c r="B56"/>
  <c r="B55"/>
  <c r="G53"/>
  <c r="F53"/>
  <c r="E53"/>
  <c r="D53"/>
  <c r="B53"/>
  <c r="B51"/>
  <c r="B50"/>
  <c r="B49"/>
  <c r="B48"/>
  <c r="B47"/>
  <c r="G45"/>
  <c r="F45"/>
  <c r="D45"/>
  <c r="B45"/>
  <c r="G26"/>
  <c r="E21"/>
  <c r="E28" s="1"/>
  <c r="G25"/>
  <c r="B25"/>
  <c r="B21" s="1"/>
  <c r="F21"/>
  <c r="G24"/>
  <c r="G23"/>
  <c r="G21" s="1"/>
  <c r="D21"/>
  <c r="C21"/>
  <c r="G19"/>
  <c r="G18"/>
  <c r="D16"/>
  <c r="C16"/>
  <c r="B16"/>
  <c r="G15"/>
  <c r="G12"/>
  <c r="G11"/>
  <c r="F9"/>
  <c r="D9"/>
  <c r="C9"/>
  <c r="B9"/>
  <c r="D72" l="1"/>
  <c r="F72"/>
  <c r="G72"/>
  <c r="E72"/>
  <c r="B28"/>
  <c r="G16"/>
  <c r="G9"/>
  <c r="B72"/>
  <c r="F28"/>
  <c r="D28"/>
  <c r="C28"/>
  <c r="G28" l="1"/>
  <c r="D15" i="4"/>
  <c r="E15"/>
  <c r="F15"/>
  <c r="F16"/>
  <c r="F17"/>
  <c r="F18"/>
  <c r="F19"/>
  <c r="F20"/>
  <c r="D24"/>
  <c r="E24"/>
  <c r="D49"/>
  <c r="D25" s="1"/>
  <c r="E49"/>
  <c r="F50"/>
  <c r="F51"/>
  <c r="F52"/>
  <c r="F53"/>
  <c r="F54"/>
  <c r="F55"/>
  <c r="F56"/>
  <c r="F57"/>
  <c r="F58"/>
  <c r="D60"/>
  <c r="D26"/>
  <c r="E60"/>
  <c r="F60"/>
  <c r="F61"/>
  <c r="F62"/>
  <c r="F63"/>
  <c r="F64"/>
  <c r="F67"/>
  <c r="F68"/>
  <c r="F69"/>
  <c r="F70"/>
  <c r="F71"/>
  <c r="F72"/>
  <c r="F73"/>
  <c r="F74"/>
  <c r="D75"/>
  <c r="D66" s="1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D98"/>
  <c r="D28" s="1"/>
  <c r="E102"/>
  <c r="F102" s="1"/>
  <c r="F103"/>
  <c r="F104"/>
  <c r="F105"/>
  <c r="F106"/>
  <c r="F109"/>
  <c r="F110"/>
  <c r="F111"/>
  <c r="F112"/>
  <c r="F113"/>
  <c r="F114"/>
  <c r="F115"/>
  <c r="D116"/>
  <c r="E116"/>
  <c r="E108"/>
  <c r="E29" s="1"/>
  <c r="F117"/>
  <c r="F118"/>
  <c r="F119"/>
  <c r="F120"/>
  <c r="D122"/>
  <c r="D30" s="1"/>
  <c r="E122"/>
  <c r="E30" s="1"/>
  <c r="F30" s="1"/>
  <c r="F123"/>
  <c r="D128"/>
  <c r="D31"/>
  <c r="E128"/>
  <c r="E31"/>
  <c r="F128"/>
  <c r="F130"/>
  <c r="D132"/>
  <c r="D32"/>
  <c r="E132"/>
  <c r="E32" s="1"/>
  <c r="F32" s="1"/>
  <c r="F133"/>
  <c r="F134"/>
  <c r="F135"/>
  <c r="F136"/>
  <c r="D138"/>
  <c r="D33" s="1"/>
  <c r="F33" s="1"/>
  <c r="E138"/>
  <c r="F139"/>
  <c r="F140"/>
  <c r="F141"/>
  <c r="F142"/>
  <c r="E66"/>
  <c r="F66" s="1"/>
  <c r="F75"/>
  <c r="D108"/>
  <c r="D29" s="1"/>
  <c r="E98"/>
  <c r="F31"/>
  <c r="E26"/>
  <c r="F26" s="1"/>
  <c r="E33"/>
  <c r="E25"/>
  <c r="F49"/>
  <c r="F132"/>
  <c r="F108"/>
  <c r="E27"/>
  <c r="F98"/>
  <c r="E28"/>
  <c r="E144"/>
  <c r="F29" l="1"/>
  <c r="E23"/>
  <c r="D144"/>
  <c r="F144" s="1"/>
  <c r="D27"/>
  <c r="F28"/>
  <c r="D23"/>
  <c r="F25"/>
  <c r="F138"/>
  <c r="F122"/>
  <c r="F27" l="1"/>
  <c r="F23"/>
</calcChain>
</file>

<file path=xl/sharedStrings.xml><?xml version="1.0" encoding="utf-8"?>
<sst xmlns="http://schemas.openxmlformats.org/spreadsheetml/2006/main" count="273" uniqueCount="209">
  <si>
    <t>(EN NUEVOS SOLES)</t>
  </si>
  <si>
    <t>GRUPO GENERICO</t>
  </si>
  <si>
    <t>PIM</t>
  </si>
  <si>
    <t>GASTOS CORRIENTES</t>
  </si>
  <si>
    <t>0  Reserva de Contingencia</t>
  </si>
  <si>
    <t>1  Personal y Obligaciones Sociales</t>
  </si>
  <si>
    <t>2  Obligaciones Previsionales</t>
  </si>
  <si>
    <t>3  Bienes y Servicios</t>
  </si>
  <si>
    <t>4  Otros Gastos Corrientes</t>
  </si>
  <si>
    <t>GASTOS DE CAPITAL</t>
  </si>
  <si>
    <t>5  Inversiones</t>
  </si>
  <si>
    <t>6  Inversiones Financieras</t>
  </si>
  <si>
    <t>7  Otros Gastos de Capital</t>
  </si>
  <si>
    <t>SERVICIO DE LA DEUDA</t>
  </si>
  <si>
    <t>TOTAL    :</t>
  </si>
  <si>
    <t>PLIEGO  :   009 MINISTERIO DE ECONOMIA Y FINANZAS</t>
  </si>
  <si>
    <t>(En Nuevos Soles)</t>
  </si>
  <si>
    <t>1.00</t>
  </si>
  <si>
    <t>ADM. DE LA DEUDA</t>
  </si>
  <si>
    <t>ADM. GENERAL</t>
  </si>
  <si>
    <t>PL-480</t>
  </si>
  <si>
    <t>UNIDAD DE COORDINACION</t>
  </si>
  <si>
    <t>(EN MILES DE NUEVOS SOLES)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</si>
  <si>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</si>
  <si>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</si>
  <si>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</si>
  <si>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</si>
  <si>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</si>
  <si>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</si>
  <si>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</si>
  <si>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</si>
  <si>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</si>
  <si>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</si>
  <si>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</si>
  <si>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</si>
  <si>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</si>
  <si>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</si>
  <si>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</si>
  <si>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</si>
  <si>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</si>
  <si>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</si>
  <si>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</si>
  <si>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</si>
  <si>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</si>
  <si>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</si>
  <si>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</si>
  <si>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</si>
  <si>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</si>
  <si>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</si>
  <si>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</si>
  <si>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</si>
  <si>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</si>
  <si>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</si>
  <si>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</si>
  <si>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</si>
  <si>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</si>
  <si>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</si>
  <si>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</si>
  <si>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</si>
  <si>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</si>
  <si>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</si>
  <si>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</si>
  <si>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</si>
  <si>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</si>
  <si>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</si>
  <si>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</si>
  <si>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</si>
  <si>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</si>
  <si>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</si>
  <si>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</si>
  <si>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</si>
  <si>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</si>
  <si>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</si>
  <si>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</si>
  <si>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</si>
  <si>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</si>
  <si>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</si>
  <si>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</si>
  <si>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</si>
  <si>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</si>
  <si>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</si>
  <si>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</si>
  <si>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</si>
  <si>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</si>
  <si>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</si>
  <si>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</si>
  <si>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</si>
  <si>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</si>
  <si>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</si>
  <si>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Otros Beneficios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</si>
  <si>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</si>
  <si>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</si>
  <si>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</si>
  <si>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</si>
  <si>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</si>
  <si>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</si>
  <si>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</si>
  <si>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</si>
  <si>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</si>
  <si>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</si>
  <si>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</si>
  <si>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</si>
  <si>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</si>
  <si>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</si>
  <si>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</si>
  <si>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</si>
  <si>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</si>
  <si>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</si>
  <si>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</si>
  <si>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</si>
  <si>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</si>
  <si>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</si>
  <si>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</si>
  <si>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PRESUPUESTO AUTORIZADO        PIM</t>
  </si>
  <si>
    <t>TOTALES</t>
  </si>
  <si>
    <t>PRESUPUESTO MODIFICADO VS. EJECUCION REAL</t>
  </si>
  <si>
    <t>POR CATEGORIA Y GRUPO GENERICO DE GASTO</t>
  </si>
  <si>
    <t>POR TODA FUENTE DE FINANCIAMIENTO</t>
  </si>
  <si>
    <t>42.</t>
  </si>
  <si>
    <t>Cuotas</t>
  </si>
  <si>
    <t>Intereses y Cargos de la Deuda</t>
  </si>
  <si>
    <t>Amortización de la Deuda</t>
  </si>
  <si>
    <t>8  Intereses y Cargos de la Deuda</t>
  </si>
  <si>
    <t>9  Amortización de la Deuda</t>
  </si>
  <si>
    <t xml:space="preserve">    -  Principal de la Deuda por Títulos Valores</t>
  </si>
  <si>
    <t xml:space="preserve">    -  Intereses y Cargos de la Deuda por Títulos</t>
  </si>
  <si>
    <t xml:space="preserve">    -  Intereses y Otros Cargos por Deuda Interna</t>
  </si>
  <si>
    <t xml:space="preserve">    -  Intereses y Otros Cargos por Deuda Externa</t>
  </si>
  <si>
    <t xml:space="preserve">    -  Principal de la Deuda Interna Contratada</t>
  </si>
  <si>
    <t xml:space="preserve">    -  Principal de la Deuda Externa Contratada</t>
  </si>
  <si>
    <t xml:space="preserve">    -  Gastos de Ejercicios Anteriores</t>
  </si>
  <si>
    <t>GASTOS POR GRUPO GENERICO</t>
  </si>
  <si>
    <t>CONCEPTO</t>
  </si>
  <si>
    <t>63.</t>
  </si>
  <si>
    <t>Constitución o Aumento de Capital de Empresas</t>
  </si>
  <si>
    <t>EJECUCION POR UNIDAD EJECUTORA DEL PLIEGO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</si>
  <si>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</si>
  <si>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</si>
  <si>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</si>
  <si>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</si>
  <si>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</si>
  <si>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</si>
  <si>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</si>
  <si>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</si>
  <si>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</si>
  <si>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</si>
  <si>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</si>
  <si>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</si>
  <si>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</si>
  <si>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</si>
  <si>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</si>
  <si>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</si>
  <si>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</si>
  <si>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</si>
  <si>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</si>
  <si>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</si>
  <si>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</si>
  <si>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</si>
  <si>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</si>
  <si>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</si>
  <si>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</si>
  <si>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</si>
  <si>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</si>
  <si>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</si>
  <si>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</si>
  <si>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</si>
  <si>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</si>
  <si>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</si>
  <si>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</si>
  <si>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</si>
  <si>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</si>
  <si>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</si>
  <si>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</si>
  <si>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</si>
  <si>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</si>
  <si>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</si>
  <si>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</si>
  <si>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</si>
  <si>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</si>
  <si>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</si>
  <si>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</si>
  <si>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</si>
  <si>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</si>
  <si>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</si>
  <si>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</si>
  <si>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</si>
  <si>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</si>
  <si>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</si>
  <si>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</si>
  <si>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</si>
  <si>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</si>
  <si>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</si>
  <si>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</si>
  <si>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</si>
  <si>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</si>
  <si>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</si>
  <si>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</si>
  <si>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</si>
  <si>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</si>
  <si>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EJECUCION DE GASTOS AL III TRIMESTRE 2008</t>
  </si>
  <si>
    <t>PLIEGO  :   521 UNIVERSIDAD NACIONAL DE PIURA</t>
  </si>
  <si>
    <t>RECURSOS ORDINARIOS</t>
  </si>
  <si>
    <t>RECURSOS DIRECTAMENTE RECAUDADOS</t>
  </si>
  <si>
    <t>DONACIONES Y TRANSFERENCIAS</t>
  </si>
  <si>
    <t>TOTAL</t>
  </si>
  <si>
    <t>PRESUPUESTO MODIFICADO VS. EJECUCIÓN</t>
  </si>
  <si>
    <t>POR CATEGORÍA Y GRUPO GENÉRICO DE GASTO</t>
  </si>
  <si>
    <t>EJECUCION DE GASTOS AL II TRIMESTRE 2007</t>
  </si>
  <si>
    <t>RECURSOS DETERMINADOS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</si>
</sst>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_-* #,##0.00\ _€_-;\-* #,##0.00\ _€_-;_-* &quot;-&quot;??\ _€_-;_-@_-"/>
    <numFmt numFmtId="165" formatCode="#,##0_ ;\-#,##0\ "/>
    <numFmt numFmtId="166" formatCode="#,##0.0_);\(#,##0.0\)"/>
    <numFmt numFmtId="167" formatCode="0.000%"/>
    <numFmt numFmtId="168" formatCode="#,##0.00_ ;\-#,##0.00\ "/>
  </numFmts>
  <fonts count="19">
    <font>
      <sz val="10"/>
      <name val="Arial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color indexed="5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Fill="1" applyAlignment="1" applyProtection="1">
      <alignment horizontal="center"/>
    </xf>
    <xf numFmtId="165" fontId="3" fillId="0" borderId="0" xfId="0" applyNumberFormat="1" applyFont="1" applyFill="1"/>
    <xf numFmtId="0" fontId="7" fillId="0" borderId="0" xfId="0" applyFont="1" applyFill="1" applyAlignment="1" applyProtection="1"/>
    <xf numFmtId="0" fontId="11" fillId="0" borderId="0" xfId="0" applyFont="1" applyFill="1" applyAlignment="1" applyProtection="1"/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0" fillId="0" borderId="0" xfId="0" applyFont="1"/>
    <xf numFmtId="49" fontId="8" fillId="0" borderId="0" xfId="0" applyNumberFormat="1" applyFont="1"/>
    <xf numFmtId="37" fontId="10" fillId="0" borderId="2" xfId="0" applyNumberFormat="1" applyFont="1" applyBorder="1" applyAlignment="1">
      <alignment vertical="center"/>
    </xf>
    <xf numFmtId="10" fontId="10" fillId="0" borderId="2" xfId="1" applyNumberFormat="1" applyFont="1" applyBorder="1" applyAlignment="1">
      <alignment vertical="center"/>
    </xf>
    <xf numFmtId="49" fontId="8" fillId="0" borderId="0" xfId="0" applyNumberFormat="1" applyFont="1" applyAlignment="1">
      <alignment horizontal="center"/>
    </xf>
    <xf numFmtId="37" fontId="8" fillId="0" borderId="0" xfId="0" applyNumberFormat="1" applyFont="1"/>
    <xf numFmtId="10" fontId="8" fillId="0" borderId="0" xfId="1" applyNumberFormat="1" applyFont="1"/>
    <xf numFmtId="49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37" fontId="8" fillId="0" borderId="3" xfId="0" applyNumberFormat="1" applyFont="1" applyBorder="1"/>
    <xf numFmtId="10" fontId="8" fillId="0" borderId="3" xfId="1" applyNumberFormat="1" applyFont="1" applyBorder="1"/>
    <xf numFmtId="0" fontId="8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left"/>
    </xf>
    <xf numFmtId="0" fontId="8" fillId="0" borderId="2" xfId="0" applyFont="1" applyBorder="1"/>
    <xf numFmtId="37" fontId="10" fillId="0" borderId="2" xfId="0" applyNumberFormat="1" applyFont="1" applyBorder="1"/>
    <xf numFmtId="10" fontId="10" fillId="0" borderId="2" xfId="1" applyNumberFormat="1" applyFont="1" applyBorder="1"/>
    <xf numFmtId="0" fontId="10" fillId="0" borderId="2" xfId="0" applyFont="1" applyBorder="1"/>
    <xf numFmtId="0" fontId="8" fillId="0" borderId="0" xfId="0" applyFont="1" applyBorder="1" applyAlignment="1">
      <alignment vertical="center"/>
    </xf>
    <xf numFmtId="0" fontId="11" fillId="0" borderId="4" xfId="0" applyFont="1" applyFill="1" applyBorder="1" applyProtection="1"/>
    <xf numFmtId="39" fontId="11" fillId="0" borderId="4" xfId="0" applyNumberFormat="1" applyFont="1" applyFill="1" applyBorder="1" applyProtection="1"/>
    <xf numFmtId="0" fontId="14" fillId="0" borderId="4" xfId="0" applyFont="1" applyFill="1" applyBorder="1" applyAlignment="1" applyProtection="1">
      <alignment horizontal="center"/>
    </xf>
    <xf numFmtId="165" fontId="11" fillId="0" borderId="4" xfId="0" applyNumberFormat="1" applyFont="1" applyFill="1" applyBorder="1" applyAlignment="1" applyProtection="1">
      <alignment horizontal="right"/>
    </xf>
    <xf numFmtId="165" fontId="11" fillId="0" borderId="5" xfId="0" applyNumberFormat="1" applyFont="1" applyFill="1" applyBorder="1" applyProtection="1"/>
    <xf numFmtId="0" fontId="11" fillId="0" borderId="4" xfId="0" applyFont="1" applyFill="1" applyBorder="1" applyAlignment="1" applyProtection="1"/>
    <xf numFmtId="165" fontId="11" fillId="0" borderId="4" xfId="0" applyNumberFormat="1" applyFont="1" applyFill="1" applyBorder="1" applyProtection="1"/>
    <xf numFmtId="0" fontId="13" fillId="2" borderId="6" xfId="0" applyFont="1" applyFill="1" applyBorder="1" applyAlignment="1" applyProtection="1">
      <alignment horizontal="center"/>
    </xf>
    <xf numFmtId="165" fontId="13" fillId="2" borderId="6" xfId="0" applyNumberFormat="1" applyFont="1" applyFill="1" applyBorder="1" applyProtection="1"/>
    <xf numFmtId="49" fontId="10" fillId="0" borderId="0" xfId="0" applyNumberFormat="1" applyFont="1" applyBorder="1" applyAlignment="1">
      <alignment horizontal="center"/>
    </xf>
    <xf numFmtId="0" fontId="8" fillId="0" borderId="0" xfId="0" applyFont="1" applyBorder="1"/>
    <xf numFmtId="37" fontId="10" fillId="0" borderId="0" xfId="0" applyNumberFormat="1" applyFont="1" applyBorder="1"/>
    <xf numFmtId="10" fontId="10" fillId="0" borderId="0" xfId="1" applyNumberFormat="1" applyFont="1" applyBorder="1"/>
    <xf numFmtId="37" fontId="10" fillId="0" borderId="7" xfId="0" applyNumberFormat="1" applyFont="1" applyBorder="1"/>
    <xf numFmtId="10" fontId="10" fillId="0" borderId="7" xfId="1" applyNumberFormat="1" applyFont="1" applyBorder="1"/>
    <xf numFmtId="37" fontId="8" fillId="0" borderId="0" xfId="0" applyNumberFormat="1" applyFont="1" applyBorder="1"/>
    <xf numFmtId="49" fontId="8" fillId="0" borderId="0" xfId="0" applyNumberFormat="1" applyFont="1" applyBorder="1" applyAlignment="1">
      <alignment horizontal="center"/>
    </xf>
    <xf numFmtId="10" fontId="8" fillId="0" borderId="0" xfId="1" applyNumberFormat="1" applyFont="1" applyBorder="1"/>
    <xf numFmtId="165" fontId="3" fillId="0" borderId="0" xfId="0" applyNumberFormat="1" applyFont="1"/>
    <xf numFmtId="0" fontId="15" fillId="0" borderId="0" xfId="0" applyFont="1"/>
    <xf numFmtId="9" fontId="8" fillId="0" borderId="0" xfId="0" applyNumberFormat="1" applyFont="1" applyFill="1"/>
    <xf numFmtId="0" fontId="16" fillId="0" borderId="0" xfId="0" applyFont="1"/>
    <xf numFmtId="37" fontId="8" fillId="0" borderId="0" xfId="0" applyNumberFormat="1" applyFont="1" applyBorder="1" applyAlignment="1">
      <alignment vertical="center"/>
    </xf>
    <xf numFmtId="0" fontId="13" fillId="0" borderId="0" xfId="0" applyFont="1" applyFill="1" applyAlignment="1" applyProtection="1"/>
    <xf numFmtId="0" fontId="8" fillId="0" borderId="0" xfId="0" applyFont="1" applyFill="1"/>
    <xf numFmtId="165" fontId="8" fillId="0" borderId="0" xfId="0" applyNumberFormat="1" applyFont="1" applyFill="1"/>
    <xf numFmtId="165" fontId="13" fillId="0" borderId="4" xfId="0" applyNumberFormat="1" applyFont="1" applyFill="1" applyBorder="1" applyAlignment="1" applyProtection="1">
      <alignment horizontal="right"/>
    </xf>
    <xf numFmtId="165" fontId="13" fillId="0" borderId="4" xfId="0" applyNumberFormat="1" applyFont="1" applyFill="1" applyBorder="1" applyProtection="1"/>
    <xf numFmtId="166" fontId="8" fillId="0" borderId="0" xfId="0" applyNumberFormat="1" applyFont="1"/>
    <xf numFmtId="0" fontId="8" fillId="0" borderId="2" xfId="0" applyFont="1" applyFill="1" applyBorder="1"/>
    <xf numFmtId="37" fontId="10" fillId="0" borderId="2" xfId="0" applyNumberFormat="1" applyFont="1" applyFill="1" applyBorder="1"/>
    <xf numFmtId="10" fontId="10" fillId="0" borderId="2" xfId="1" applyNumberFormat="1" applyFont="1" applyFill="1" applyBorder="1"/>
    <xf numFmtId="0" fontId="10" fillId="0" borderId="2" xfId="0" applyFont="1" applyFill="1" applyBorder="1"/>
    <xf numFmtId="2" fontId="8" fillId="0" borderId="0" xfId="0" applyNumberFormat="1" applyFont="1"/>
    <xf numFmtId="165" fontId="8" fillId="0" borderId="0" xfId="0" applyNumberFormat="1" applyFont="1" applyBorder="1" applyAlignment="1">
      <alignment vertical="center"/>
    </xf>
    <xf numFmtId="37" fontId="8" fillId="0" borderId="0" xfId="0" applyNumberFormat="1" applyFont="1" applyFill="1"/>
    <xf numFmtId="37" fontId="8" fillId="0" borderId="0" xfId="0" applyNumberFormat="1" applyFont="1" applyAlignment="1">
      <alignment horizontal="right"/>
    </xf>
    <xf numFmtId="167" fontId="8" fillId="0" borderId="0" xfId="1" applyNumberFormat="1" applyFont="1"/>
    <xf numFmtId="0" fontId="13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39" fontId="11" fillId="0" borderId="4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>
      <alignment horizontal="center" wrapText="1"/>
    </xf>
    <xf numFmtId="165" fontId="15" fillId="0" borderId="0" xfId="0" applyNumberFormat="1" applyFont="1"/>
    <xf numFmtId="168" fontId="13" fillId="2" borderId="6" xfId="0" applyNumberFormat="1" applyFont="1" applyFill="1" applyBorder="1" applyProtection="1"/>
    <xf numFmtId="0" fontId="11" fillId="0" borderId="1" xfId="0" applyFont="1" applyFill="1" applyBorder="1" applyProtection="1"/>
    <xf numFmtId="39" fontId="13" fillId="0" borderId="1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Protection="1"/>
    <xf numFmtId="165" fontId="13" fillId="0" borderId="0" xfId="0" applyNumberFormat="1" applyFont="1" applyFill="1" applyBorder="1" applyAlignment="1" applyProtection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8" xfId="0" applyFont="1" applyBorder="1" applyAlignment="1">
      <alignment wrapText="1"/>
    </xf>
    <xf numFmtId="165" fontId="11" fillId="0" borderId="8" xfId="0" applyNumberFormat="1" applyFont="1" applyFill="1" applyBorder="1" applyProtection="1"/>
    <xf numFmtId="165" fontId="11" fillId="0" borderId="10" xfId="0" applyNumberFormat="1" applyFont="1" applyFill="1" applyBorder="1" applyProtection="1"/>
    <xf numFmtId="165" fontId="13" fillId="0" borderId="10" xfId="0" applyNumberFormat="1" applyFont="1" applyFill="1" applyBorder="1" applyProtection="1"/>
    <xf numFmtId="168" fontId="13" fillId="2" borderId="1" xfId="0" applyNumberFormat="1" applyFont="1" applyFill="1" applyBorder="1" applyProtection="1"/>
    <xf numFmtId="165" fontId="13" fillId="0" borderId="9" xfId="0" applyNumberFormat="1" applyFont="1" applyFill="1" applyBorder="1" applyProtection="1"/>
    <xf numFmtId="165" fontId="13" fillId="0" borderId="0" xfId="0" applyNumberFormat="1" applyFont="1" applyFill="1" applyBorder="1" applyProtection="1"/>
    <xf numFmtId="43" fontId="13" fillId="0" borderId="9" xfId="2" applyFont="1" applyFill="1" applyBorder="1" applyAlignment="1" applyProtection="1">
      <alignment horizontal="right"/>
    </xf>
    <xf numFmtId="43" fontId="11" fillId="0" borderId="8" xfId="2" applyFont="1" applyFill="1" applyBorder="1" applyProtection="1"/>
    <xf numFmtId="43" fontId="11" fillId="0" borderId="10" xfId="2" applyFont="1" applyFill="1" applyBorder="1" applyProtection="1"/>
    <xf numFmtId="43" fontId="13" fillId="0" borderId="9" xfId="2" applyFont="1" applyFill="1" applyBorder="1" applyProtection="1"/>
    <xf numFmtId="43" fontId="11" fillId="0" borderId="5" xfId="2" applyFont="1" applyFill="1" applyBorder="1" applyProtection="1"/>
    <xf numFmtId="43" fontId="11" fillId="0" borderId="4" xfId="2" applyFont="1" applyFill="1" applyBorder="1" applyProtection="1"/>
    <xf numFmtId="43" fontId="13" fillId="0" borderId="4" xfId="2" applyFont="1" applyFill="1" applyBorder="1" applyProtection="1"/>
    <xf numFmtId="43" fontId="13" fillId="2" borderId="6" xfId="2" applyFont="1" applyFill="1" applyBorder="1" applyProtection="1"/>
    <xf numFmtId="43" fontId="3" fillId="0" borderId="0" xfId="2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43" fontId="17" fillId="0" borderId="0" xfId="2" applyFont="1" applyBorder="1" applyAlignment="1">
      <alignment horizontal="center" wrapText="1"/>
    </xf>
    <xf numFmtId="43" fontId="13" fillId="0" borderId="0" xfId="2" applyFont="1" applyFill="1" applyBorder="1" applyAlignment="1" applyProtection="1">
      <alignment horizontal="right"/>
    </xf>
    <xf numFmtId="43" fontId="11" fillId="0" borderId="7" xfId="2" applyFont="1" applyFill="1" applyBorder="1" applyProtection="1"/>
    <xf numFmtId="43" fontId="11" fillId="0" borderId="0" xfId="2" applyFont="1" applyFill="1" applyBorder="1" applyProtection="1"/>
    <xf numFmtId="43" fontId="13" fillId="0" borderId="4" xfId="1" applyNumberFormat="1" applyFont="1" applyFill="1" applyBorder="1" applyProtection="1"/>
    <xf numFmtId="43" fontId="3" fillId="0" borderId="0" xfId="2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8" fontId="3" fillId="0" borderId="0" xfId="0" applyNumberFormat="1" applyFont="1" applyFill="1"/>
  </cellXfs>
  <cellStyles count="3">
    <cellStyle name="Millares" xfId="2" builtinId="3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Portal%20UNP/Portal%202005/I%20trimestre/Ejecucion%20gastos-2005-%20I%20trimest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ADOS OPERATIVOS en soles"/>
      <sheetName val="EJECUCION DE GASTOS_I TRIM 05"/>
    </sheetNames>
    <sheetDataSet>
      <sheetData sheetId="0">
        <row r="24">
          <cell r="D24">
            <v>225999725</v>
          </cell>
        </row>
        <row r="25">
          <cell r="D25">
            <v>43798200</v>
          </cell>
        </row>
        <row r="26">
          <cell r="D26">
            <v>30961000</v>
          </cell>
        </row>
        <row r="27">
          <cell r="D27">
            <v>113789052</v>
          </cell>
        </row>
        <row r="28">
          <cell r="D28">
            <v>253711179</v>
          </cell>
        </row>
        <row r="29">
          <cell r="D29">
            <v>64570750</v>
          </cell>
        </row>
        <row r="30">
          <cell r="D30">
            <v>18902400</v>
          </cell>
        </row>
        <row r="31">
          <cell r="D31">
            <v>6897661</v>
          </cell>
        </row>
        <row r="133">
          <cell r="D133">
            <v>33000</v>
          </cell>
          <cell r="E133">
            <v>31831.23</v>
          </cell>
        </row>
        <row r="134">
          <cell r="D134">
            <v>26145581</v>
          </cell>
          <cell r="E134">
            <v>16517847.17</v>
          </cell>
        </row>
        <row r="135">
          <cell r="D135">
            <v>1714485065</v>
          </cell>
          <cell r="E135">
            <v>1121153360.71</v>
          </cell>
        </row>
        <row r="136">
          <cell r="D136">
            <v>4686274741</v>
          </cell>
          <cell r="E136">
            <v>2877780561.3000002</v>
          </cell>
        </row>
        <row r="139">
          <cell r="D139">
            <v>1510000</v>
          </cell>
          <cell r="E139">
            <v>1457931.68</v>
          </cell>
        </row>
        <row r="140">
          <cell r="D140">
            <v>53700038</v>
          </cell>
          <cell r="E140">
            <v>32648563</v>
          </cell>
        </row>
        <row r="141">
          <cell r="D141">
            <v>2293215923</v>
          </cell>
          <cell r="E141">
            <v>1811449728.6600001</v>
          </cell>
        </row>
        <row r="142">
          <cell r="D142">
            <v>2935548147</v>
          </cell>
          <cell r="E142">
            <v>2430311838.1799998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9" customWidth="1"/>
    <col min="2" max="2" width="4.42578125" style="9" customWidth="1"/>
    <col min="3" max="3" width="48.42578125" style="9" bestFit="1" customWidth="1"/>
    <col min="4" max="4" width="16.42578125" style="9" hidden="1" customWidth="1"/>
    <col min="5" max="5" width="15.42578125" style="9" customWidth="1"/>
    <col min="6" max="6" width="15.140625" style="9" customWidth="1"/>
    <col min="7" max="16384" width="11.42578125" style="9"/>
  </cols>
  <sheetData>
    <row r="6" spans="2:6" ht="12.75">
      <c r="B6" s="95" t="s">
        <v>182</v>
      </c>
      <c r="C6" s="95"/>
      <c r="D6" s="95"/>
      <c r="E6" s="95"/>
      <c r="F6" s="95"/>
    </row>
    <row r="7" spans="2:6" ht="12.75" customHeight="1">
      <c r="B7" s="96" t="s">
        <v>197</v>
      </c>
      <c r="C7" s="96"/>
      <c r="D7" s="96"/>
      <c r="E7" s="96"/>
      <c r="F7" s="96"/>
    </row>
    <row r="8" spans="2:6" ht="12.75" customHeight="1">
      <c r="B8" s="96" t="s">
        <v>16</v>
      </c>
      <c r="C8" s="96"/>
      <c r="D8" s="96"/>
      <c r="E8" s="96"/>
      <c r="F8" s="96"/>
    </row>
    <row r="10" spans="2:6">
      <c r="B10" s="10" t="s">
        <v>23</v>
      </c>
      <c r="D10" s="15"/>
    </row>
    <row r="11" spans="2:6" ht="12.75" customHeight="1">
      <c r="B11" s="97" t="s">
        <v>132</v>
      </c>
      <c r="C11" s="97"/>
      <c r="D11" s="97" t="s">
        <v>136</v>
      </c>
      <c r="E11" s="97" t="s">
        <v>198</v>
      </c>
      <c r="F11" s="97" t="s">
        <v>24</v>
      </c>
    </row>
    <row r="12" spans="2:6" ht="11.25" customHeight="1">
      <c r="B12" s="101"/>
      <c r="C12" s="101"/>
      <c r="D12" s="98"/>
      <c r="E12" s="98"/>
      <c r="F12" s="98"/>
    </row>
    <row r="13" spans="2:6" ht="11.25" customHeight="1">
      <c r="B13" s="102"/>
      <c r="C13" s="102"/>
      <c r="D13" s="99"/>
      <c r="E13" s="99"/>
      <c r="F13" s="99"/>
    </row>
    <row r="14" spans="2:6" ht="9" customHeight="1">
      <c r="B14" s="11"/>
    </row>
    <row r="15" spans="2:6" ht="18" customHeight="1">
      <c r="B15" s="100" t="s">
        <v>183</v>
      </c>
      <c r="C15" s="100"/>
      <c r="D15" s="12">
        <f>SUM(D16:D20)</f>
        <v>12469542462</v>
      </c>
      <c r="E15" s="12">
        <f>SUM(E16:E20)</f>
        <v>8546471417.8600006</v>
      </c>
      <c r="F15" s="13">
        <f t="shared" ref="F15:F20" si="0">+E15/D15</f>
        <v>0.68538773125836283</v>
      </c>
    </row>
    <row r="16" spans="2:6">
      <c r="B16" s="14" t="s">
        <v>17</v>
      </c>
      <c r="C16" s="9" t="s">
        <v>25</v>
      </c>
      <c r="D16" s="15">
        <v>7155824978</v>
      </c>
      <c r="E16" s="15">
        <v>5838325644.5500002</v>
      </c>
      <c r="F16" s="16">
        <f t="shared" si="0"/>
        <v>0.81588435470395881</v>
      </c>
    </row>
    <row r="17" spans="2:7">
      <c r="B17" s="14" t="s">
        <v>184</v>
      </c>
      <c r="C17" s="9" t="s">
        <v>26</v>
      </c>
      <c r="D17" s="15">
        <v>19442312</v>
      </c>
      <c r="E17" s="15">
        <v>9377642.0899999999</v>
      </c>
      <c r="F17" s="16">
        <f t="shared" si="0"/>
        <v>0.48233163267825346</v>
      </c>
      <c r="G17" s="15"/>
    </row>
    <row r="18" spans="2:7">
      <c r="B18" s="14" t="s">
        <v>185</v>
      </c>
      <c r="C18" s="9" t="s">
        <v>187</v>
      </c>
      <c r="D18" s="15">
        <v>5218284282</v>
      </c>
      <c r="E18" s="65">
        <v>2691319608.0500002</v>
      </c>
      <c r="F18" s="16">
        <f t="shared" si="0"/>
        <v>0.51574798585302528</v>
      </c>
      <c r="G18" s="49"/>
    </row>
    <row r="19" spans="2:7">
      <c r="B19" s="45" t="s">
        <v>186</v>
      </c>
      <c r="C19" s="39" t="s">
        <v>27</v>
      </c>
      <c r="D19" s="44">
        <v>15199504</v>
      </c>
      <c r="E19" s="44">
        <v>7448523.1699999999</v>
      </c>
      <c r="F19" s="46">
        <f t="shared" si="0"/>
        <v>0.49005041019759593</v>
      </c>
    </row>
    <row r="20" spans="2:7">
      <c r="B20" s="17" t="s">
        <v>195</v>
      </c>
      <c r="C20" s="18" t="s">
        <v>196</v>
      </c>
      <c r="D20" s="19">
        <v>60791386</v>
      </c>
      <c r="E20" s="19">
        <v>0</v>
      </c>
      <c r="F20" s="20">
        <f t="shared" si="0"/>
        <v>0</v>
      </c>
    </row>
    <row r="21" spans="2:7">
      <c r="B21" s="11"/>
      <c r="D21" s="15"/>
      <c r="E21" s="15"/>
    </row>
    <row r="22" spans="2:7">
      <c r="B22" s="11"/>
      <c r="D22" s="15"/>
      <c r="E22" s="15"/>
    </row>
    <row r="23" spans="2:7" ht="15" customHeight="1">
      <c r="B23" s="100" t="s">
        <v>131</v>
      </c>
      <c r="C23" s="100"/>
      <c r="D23" s="12">
        <f>SUM(D24:D33)</f>
        <v>12469542462</v>
      </c>
      <c r="E23" s="12">
        <f>SUM(E24:E33)</f>
        <v>8546471417.8600006</v>
      </c>
      <c r="F23" s="13">
        <f>+E23/D23</f>
        <v>0.68538773125836283</v>
      </c>
    </row>
    <row r="24" spans="2:7">
      <c r="B24" s="14" t="s">
        <v>28</v>
      </c>
      <c r="C24" s="21" t="s">
        <v>29</v>
      </c>
      <c r="D24" s="15">
        <f>+D47</f>
        <v>225999725</v>
      </c>
      <c r="E24" s="15">
        <f>+E47</f>
        <v>0</v>
      </c>
      <c r="F24" s="16">
        <v>0</v>
      </c>
    </row>
    <row r="25" spans="2:7">
      <c r="B25" s="14" t="s">
        <v>30</v>
      </c>
      <c r="C25" s="9" t="s">
        <v>31</v>
      </c>
      <c r="D25" s="15">
        <f>+D49</f>
        <v>43798200</v>
      </c>
      <c r="E25" s="15">
        <f>+E49</f>
        <v>24693160.789999999</v>
      </c>
      <c r="F25" s="16">
        <f t="shared" ref="F25:F33" si="1">+E25/D25</f>
        <v>0.5637939639071925</v>
      </c>
    </row>
    <row r="26" spans="2:7">
      <c r="B26" s="14" t="s">
        <v>32</v>
      </c>
      <c r="C26" s="9" t="s">
        <v>33</v>
      </c>
      <c r="D26" s="15">
        <f>+D60</f>
        <v>30961000</v>
      </c>
      <c r="E26" s="15">
        <f>+E60</f>
        <v>20617770.000000004</v>
      </c>
      <c r="F26" s="16">
        <f t="shared" si="1"/>
        <v>0.6659271341364944</v>
      </c>
      <c r="G26" s="15"/>
    </row>
    <row r="27" spans="2:7">
      <c r="B27" s="14" t="s">
        <v>34</v>
      </c>
      <c r="C27" s="9" t="s">
        <v>35</v>
      </c>
      <c r="D27" s="15">
        <f>+D66</f>
        <v>113789052</v>
      </c>
      <c r="E27" s="64">
        <f>+E66</f>
        <v>67623987.480000004</v>
      </c>
      <c r="F27" s="16">
        <f t="shared" si="1"/>
        <v>0.59429256410361875</v>
      </c>
      <c r="G27" s="15"/>
    </row>
    <row r="28" spans="2:7">
      <c r="B28" s="14" t="s">
        <v>36</v>
      </c>
      <c r="C28" s="9" t="s">
        <v>37</v>
      </c>
      <c r="D28" s="15">
        <f>+D98</f>
        <v>253711179</v>
      </c>
      <c r="E28" s="15">
        <f>+E98</f>
        <v>99472556.059999987</v>
      </c>
      <c r="F28" s="16">
        <f t="shared" si="1"/>
        <v>0.39207005561233071</v>
      </c>
    </row>
    <row r="29" spans="2:7">
      <c r="B29" s="14" t="s">
        <v>38</v>
      </c>
      <c r="C29" s="9" t="s">
        <v>39</v>
      </c>
      <c r="D29" s="15">
        <f>+D108</f>
        <v>64570750</v>
      </c>
      <c r="E29" s="15">
        <f>+E108</f>
        <v>28282556.469999999</v>
      </c>
      <c r="F29" s="16">
        <f t="shared" si="1"/>
        <v>0.43800879608801196</v>
      </c>
      <c r="G29" s="15"/>
    </row>
    <row r="30" spans="2:7">
      <c r="B30" s="14" t="s">
        <v>40</v>
      </c>
      <c r="C30" s="9" t="s">
        <v>41</v>
      </c>
      <c r="D30" s="15">
        <f>+D122</f>
        <v>18902400</v>
      </c>
      <c r="E30" s="15">
        <f>+E122</f>
        <v>13250440.85</v>
      </c>
      <c r="F30" s="16">
        <f t="shared" si="1"/>
        <v>0.70099251153292697</v>
      </c>
    </row>
    <row r="31" spans="2:7">
      <c r="B31" s="14" t="s">
        <v>42</v>
      </c>
      <c r="C31" s="9" t="s">
        <v>43</v>
      </c>
      <c r="D31" s="15">
        <f>+D128</f>
        <v>6897661</v>
      </c>
      <c r="E31" s="15">
        <f>+E128</f>
        <v>1179284.28</v>
      </c>
      <c r="F31" s="16">
        <f t="shared" si="1"/>
        <v>0.17096872113604888</v>
      </c>
      <c r="G31" s="15"/>
    </row>
    <row r="32" spans="2:7">
      <c r="B32" s="14" t="s">
        <v>44</v>
      </c>
      <c r="C32" s="9" t="s">
        <v>120</v>
      </c>
      <c r="D32" s="15">
        <f>+D132</f>
        <v>6426938387</v>
      </c>
      <c r="E32" s="15">
        <f>+E132</f>
        <v>4015483600.4100003</v>
      </c>
      <c r="F32" s="16">
        <f t="shared" si="1"/>
        <v>0.62478949674268913</v>
      </c>
    </row>
    <row r="33" spans="2:7">
      <c r="B33" s="17" t="s">
        <v>45</v>
      </c>
      <c r="C33" s="18" t="s">
        <v>121</v>
      </c>
      <c r="D33" s="19">
        <f>+D138</f>
        <v>5283974108</v>
      </c>
      <c r="E33" s="19">
        <f>+E138</f>
        <v>4275868061.52</v>
      </c>
      <c r="F33" s="20">
        <f t="shared" si="1"/>
        <v>0.80921442348596762</v>
      </c>
      <c r="G33" s="15"/>
    </row>
    <row r="34" spans="2:7">
      <c r="B34" s="11"/>
      <c r="G34" s="15"/>
    </row>
    <row r="35" spans="2:7">
      <c r="B35" s="11"/>
      <c r="D35" s="15"/>
      <c r="E35" s="15"/>
    </row>
    <row r="36" spans="2:7">
      <c r="B36" s="11"/>
    </row>
    <row r="37" spans="2:7">
      <c r="B37" s="11"/>
    </row>
    <row r="38" spans="2:7" ht="12.75" customHeight="1">
      <c r="B38" s="95" t="s">
        <v>182</v>
      </c>
      <c r="C38" s="95"/>
      <c r="D38" s="95"/>
      <c r="E38" s="95"/>
      <c r="F38" s="95"/>
    </row>
    <row r="39" spans="2:7" ht="12.75" customHeight="1">
      <c r="B39" s="96" t="s">
        <v>197</v>
      </c>
      <c r="C39" s="96"/>
      <c r="D39" s="96"/>
      <c r="E39" s="96"/>
      <c r="F39" s="96"/>
    </row>
    <row r="40" spans="2:7" ht="12.75" customHeight="1">
      <c r="B40" s="96" t="s">
        <v>16</v>
      </c>
      <c r="C40" s="96"/>
      <c r="D40" s="96"/>
      <c r="E40" s="96"/>
      <c r="F40" s="96"/>
    </row>
    <row r="42" spans="2:7">
      <c r="B42" s="10" t="s">
        <v>23</v>
      </c>
    </row>
    <row r="43" spans="2:7" ht="11.25" customHeight="1">
      <c r="B43" s="97"/>
      <c r="C43" s="97"/>
      <c r="D43" s="97" t="s">
        <v>113</v>
      </c>
      <c r="E43" s="97" t="s">
        <v>198</v>
      </c>
      <c r="F43" s="97" t="s">
        <v>24</v>
      </c>
    </row>
    <row r="44" spans="2:7" ht="11.25" customHeight="1">
      <c r="B44" s="101"/>
      <c r="C44" s="101"/>
      <c r="D44" s="98"/>
      <c r="E44" s="98"/>
      <c r="F44" s="98"/>
    </row>
    <row r="45" spans="2:7" ht="11.25" customHeight="1">
      <c r="B45" s="102"/>
      <c r="C45" s="102"/>
      <c r="D45" s="99"/>
      <c r="E45" s="99"/>
      <c r="F45" s="99"/>
    </row>
    <row r="46" spans="2:7" ht="11.25" customHeight="1">
      <c r="B46" s="11"/>
    </row>
    <row r="47" spans="2:7">
      <c r="B47" s="23" t="s">
        <v>110</v>
      </c>
      <c r="C47" s="24"/>
      <c r="D47" s="25">
        <v>225999725</v>
      </c>
      <c r="E47" s="25">
        <v>0</v>
      </c>
      <c r="F47" s="26">
        <v>0</v>
      </c>
    </row>
    <row r="48" spans="2:7">
      <c r="B48" s="38"/>
      <c r="C48" s="39"/>
      <c r="D48" s="40"/>
      <c r="E48" s="40"/>
      <c r="F48" s="41"/>
    </row>
    <row r="49" spans="2:7">
      <c r="B49" s="27" t="s">
        <v>76</v>
      </c>
      <c r="C49" s="27"/>
      <c r="D49" s="25">
        <f>SUM(D50:D58)</f>
        <v>43798200</v>
      </c>
      <c r="E49" s="25">
        <f>SUM(E50:E58)</f>
        <v>24693160.789999999</v>
      </c>
      <c r="F49" s="26">
        <f t="shared" ref="F49:F58" si="2">+E49/D49</f>
        <v>0.5637939639071925</v>
      </c>
    </row>
    <row r="50" spans="2:7">
      <c r="B50" s="14" t="s">
        <v>53</v>
      </c>
      <c r="C50" s="9" t="s">
        <v>75</v>
      </c>
      <c r="D50" s="15">
        <v>4734468</v>
      </c>
      <c r="E50" s="65">
        <v>3609230.43</v>
      </c>
      <c r="F50" s="16">
        <f t="shared" si="2"/>
        <v>0.7623307264934519</v>
      </c>
      <c r="G50" s="15"/>
    </row>
    <row r="51" spans="2:7">
      <c r="B51" s="14" t="s">
        <v>54</v>
      </c>
      <c r="C51" s="9" t="s">
        <v>46</v>
      </c>
      <c r="D51" s="15">
        <v>10860</v>
      </c>
      <c r="E51" s="15">
        <v>8149.86</v>
      </c>
      <c r="F51" s="16">
        <f t="shared" si="2"/>
        <v>0.75044751381215469</v>
      </c>
    </row>
    <row r="52" spans="2:7">
      <c r="B52" s="14" t="s">
        <v>55</v>
      </c>
      <c r="C52" s="9" t="s">
        <v>47</v>
      </c>
      <c r="D52" s="15">
        <v>872280</v>
      </c>
      <c r="E52" s="15">
        <v>391372.19</v>
      </c>
      <c r="F52" s="16">
        <f t="shared" si="2"/>
        <v>0.44867724813133397</v>
      </c>
    </row>
    <row r="53" spans="2:7">
      <c r="B53" s="14" t="s">
        <v>56</v>
      </c>
      <c r="C53" s="9" t="s">
        <v>48</v>
      </c>
      <c r="D53" s="15">
        <v>502040</v>
      </c>
      <c r="E53" s="15">
        <v>369878.43</v>
      </c>
      <c r="F53" s="16">
        <f t="shared" si="2"/>
        <v>0.73675091626165246</v>
      </c>
    </row>
    <row r="54" spans="2:7">
      <c r="B54" s="14" t="s">
        <v>57</v>
      </c>
      <c r="C54" s="9" t="s">
        <v>49</v>
      </c>
      <c r="D54" s="15">
        <v>13362</v>
      </c>
      <c r="E54" s="15">
        <v>11412.43</v>
      </c>
      <c r="F54" s="16">
        <f t="shared" si="2"/>
        <v>0.85409594372099984</v>
      </c>
    </row>
    <row r="55" spans="2:7">
      <c r="B55" s="14" t="s">
        <v>138</v>
      </c>
      <c r="C55" s="9" t="s">
        <v>139</v>
      </c>
      <c r="D55" s="15">
        <v>334400</v>
      </c>
      <c r="E55" s="15">
        <v>234884.45</v>
      </c>
      <c r="F55" s="16">
        <f t="shared" si="2"/>
        <v>0.70240565191387561</v>
      </c>
    </row>
    <row r="56" spans="2:7">
      <c r="B56" s="14" t="s">
        <v>58</v>
      </c>
      <c r="C56" s="9" t="s">
        <v>50</v>
      </c>
      <c r="D56" s="15">
        <v>37184980</v>
      </c>
      <c r="E56" s="15">
        <v>19922990.460000001</v>
      </c>
      <c r="F56" s="16">
        <f t="shared" si="2"/>
        <v>0.53578058829129394</v>
      </c>
    </row>
    <row r="57" spans="2:7">
      <c r="B57" s="14" t="s">
        <v>59</v>
      </c>
      <c r="C57" s="9" t="s">
        <v>51</v>
      </c>
      <c r="D57" s="15">
        <v>3869</v>
      </c>
      <c r="E57" s="15">
        <v>3868.96</v>
      </c>
      <c r="F57" s="16">
        <f t="shared" si="2"/>
        <v>0.99998966141121737</v>
      </c>
    </row>
    <row r="58" spans="2:7">
      <c r="B58" s="14" t="s">
        <v>193</v>
      </c>
      <c r="C58" s="9" t="s">
        <v>194</v>
      </c>
      <c r="D58" s="15">
        <v>141941</v>
      </c>
      <c r="E58" s="15">
        <v>141373.57999999999</v>
      </c>
      <c r="F58" s="16">
        <f t="shared" si="2"/>
        <v>0.99600242354217583</v>
      </c>
    </row>
    <row r="59" spans="2:7">
      <c r="B59" s="14"/>
      <c r="D59" s="15"/>
      <c r="E59" s="15"/>
    </row>
    <row r="60" spans="2:7">
      <c r="B60" s="27" t="s">
        <v>77</v>
      </c>
      <c r="C60" s="24"/>
      <c r="D60" s="25">
        <f>SUM(D61:D64)</f>
        <v>30961000</v>
      </c>
      <c r="E60" s="25">
        <f>SUM(E61:E64)</f>
        <v>20617770.000000004</v>
      </c>
      <c r="F60" s="26">
        <f>+E60/D60</f>
        <v>0.6659271341364944</v>
      </c>
    </row>
    <row r="61" spans="2:7">
      <c r="B61" s="14" t="s">
        <v>60</v>
      </c>
      <c r="C61" s="9" t="s">
        <v>52</v>
      </c>
      <c r="D61" s="15">
        <v>27583104</v>
      </c>
      <c r="E61" s="15">
        <v>18818946.670000002</v>
      </c>
      <c r="F61" s="16">
        <f>+E61/D61</f>
        <v>0.6822635577924806</v>
      </c>
    </row>
    <row r="62" spans="2:7">
      <c r="B62" s="14" t="s">
        <v>138</v>
      </c>
      <c r="C62" s="9" t="s">
        <v>139</v>
      </c>
      <c r="D62" s="15">
        <v>2267400</v>
      </c>
      <c r="E62" s="15">
        <v>1366476.6</v>
      </c>
      <c r="F62" s="16">
        <f>+E62/D62</f>
        <v>0.60266234453559142</v>
      </c>
    </row>
    <row r="63" spans="2:7">
      <c r="B63" s="14" t="s">
        <v>58</v>
      </c>
      <c r="C63" s="9" t="s">
        <v>50</v>
      </c>
      <c r="D63" s="15">
        <v>173896</v>
      </c>
      <c r="E63" s="15">
        <v>112718.22</v>
      </c>
      <c r="F63" s="16">
        <f>+E63/D63</f>
        <v>0.64819328794221831</v>
      </c>
    </row>
    <row r="64" spans="2:7">
      <c r="B64" s="14" t="s">
        <v>59</v>
      </c>
      <c r="C64" s="9" t="s">
        <v>51</v>
      </c>
      <c r="D64" s="15">
        <v>936600</v>
      </c>
      <c r="E64" s="15">
        <v>319628.51</v>
      </c>
      <c r="F64" s="16">
        <f>+E64/D64</f>
        <v>0.34126469143711297</v>
      </c>
    </row>
    <row r="65" spans="2:8">
      <c r="B65" s="22"/>
      <c r="C65" s="10"/>
      <c r="D65" s="15"/>
      <c r="E65" s="15"/>
      <c r="F65" s="15"/>
      <c r="G65" s="15"/>
      <c r="H65" s="15"/>
    </row>
    <row r="66" spans="2:8">
      <c r="B66" s="27" t="s">
        <v>78</v>
      </c>
      <c r="C66" s="61"/>
      <c r="D66" s="59">
        <f>SUM(D67:D96)</f>
        <v>113789052</v>
      </c>
      <c r="E66" s="59">
        <f>SUM(E67:E96)</f>
        <v>67623987.480000004</v>
      </c>
      <c r="F66" s="60">
        <f t="shared" ref="F66:F96" si="3">+E66/D66</f>
        <v>0.59429256410361875</v>
      </c>
      <c r="G66" s="15"/>
    </row>
    <row r="67" spans="2:8">
      <c r="B67" s="14" t="s">
        <v>68</v>
      </c>
      <c r="C67" s="9" t="s">
        <v>61</v>
      </c>
      <c r="D67" s="15">
        <v>1465264</v>
      </c>
      <c r="E67" s="15">
        <v>595008.21</v>
      </c>
      <c r="F67" s="16">
        <f t="shared" si="3"/>
        <v>0.40607577201105055</v>
      </c>
      <c r="G67" s="15"/>
      <c r="H67" s="15"/>
    </row>
    <row r="68" spans="2:8">
      <c r="B68" s="14" t="s">
        <v>69</v>
      </c>
      <c r="C68" s="9" t="s">
        <v>62</v>
      </c>
      <c r="D68" s="15">
        <v>778699</v>
      </c>
      <c r="E68" s="15">
        <v>557759.76</v>
      </c>
      <c r="F68" s="16">
        <f t="shared" si="3"/>
        <v>0.71627131921320053</v>
      </c>
    </row>
    <row r="69" spans="2:8">
      <c r="B69" s="14" t="s">
        <v>80</v>
      </c>
      <c r="C69" s="9" t="s">
        <v>79</v>
      </c>
      <c r="D69" s="15">
        <v>297100</v>
      </c>
      <c r="E69" s="15">
        <v>159437.62</v>
      </c>
      <c r="F69" s="16">
        <f t="shared" si="3"/>
        <v>0.53664631437226518</v>
      </c>
    </row>
    <row r="70" spans="2:8">
      <c r="B70" s="14" t="s">
        <v>70</v>
      </c>
      <c r="C70" s="9" t="s">
        <v>165</v>
      </c>
      <c r="D70" s="15">
        <v>290540</v>
      </c>
      <c r="E70" s="15">
        <v>152403.47</v>
      </c>
      <c r="F70" s="16">
        <f t="shared" si="3"/>
        <v>0.52455245405107731</v>
      </c>
    </row>
    <row r="71" spans="2:8">
      <c r="B71" s="14" t="s">
        <v>71</v>
      </c>
      <c r="C71" s="9" t="s">
        <v>64</v>
      </c>
      <c r="D71" s="15">
        <v>28486812</v>
      </c>
      <c r="E71" s="15">
        <v>18219070.239999998</v>
      </c>
      <c r="F71" s="16">
        <f t="shared" si="3"/>
        <v>0.63956157115790979</v>
      </c>
    </row>
    <row r="72" spans="2:8">
      <c r="B72" s="14" t="s">
        <v>82</v>
      </c>
      <c r="C72" s="9" t="s">
        <v>81</v>
      </c>
      <c r="D72" s="15">
        <v>629700</v>
      </c>
      <c r="E72" s="15">
        <v>367123.87</v>
      </c>
      <c r="F72" s="16">
        <f t="shared" si="3"/>
        <v>0.58301392726695256</v>
      </c>
    </row>
    <row r="73" spans="2:8">
      <c r="B73" s="14" t="s">
        <v>72</v>
      </c>
      <c r="C73" s="9" t="s">
        <v>65</v>
      </c>
      <c r="D73" s="15">
        <v>7887635</v>
      </c>
      <c r="E73" s="15">
        <v>554680.31999999995</v>
      </c>
      <c r="F73" s="16">
        <f t="shared" si="3"/>
        <v>7.0322767217296439E-2</v>
      </c>
    </row>
    <row r="74" spans="2:8">
      <c r="B74" s="14" t="s">
        <v>73</v>
      </c>
      <c r="C74" s="9" t="s">
        <v>66</v>
      </c>
      <c r="D74" s="15">
        <v>1332648</v>
      </c>
      <c r="E74" s="15">
        <v>470883.18</v>
      </c>
      <c r="F74" s="16">
        <f t="shared" si="3"/>
        <v>0.35334400381796244</v>
      </c>
    </row>
    <row r="75" spans="2:8">
      <c r="B75" s="14" t="s">
        <v>85</v>
      </c>
      <c r="C75" s="9" t="s">
        <v>83</v>
      </c>
      <c r="D75" s="15">
        <f>10865271+39000000</f>
        <v>49865271</v>
      </c>
      <c r="E75" s="15">
        <f>3189260.44+31500000</f>
        <v>34689260.439999998</v>
      </c>
      <c r="F75" s="16">
        <f t="shared" si="3"/>
        <v>0.69565971956715122</v>
      </c>
    </row>
    <row r="76" spans="2:8">
      <c r="B76" s="14" t="s">
        <v>86</v>
      </c>
      <c r="C76" s="9" t="s">
        <v>84</v>
      </c>
      <c r="D76" s="15">
        <v>2706366</v>
      </c>
      <c r="E76" s="15">
        <v>2094698.46</v>
      </c>
      <c r="F76" s="16">
        <f t="shared" si="3"/>
        <v>0.77398934955582499</v>
      </c>
    </row>
    <row r="77" spans="2:8">
      <c r="B77" s="14" t="s">
        <v>74</v>
      </c>
      <c r="C77" s="9" t="s">
        <v>67</v>
      </c>
      <c r="D77" s="15">
        <v>12669146</v>
      </c>
      <c r="E77" s="15">
        <v>6143052.1100000003</v>
      </c>
      <c r="F77" s="16">
        <f t="shared" si="3"/>
        <v>0.48488288871246732</v>
      </c>
    </row>
    <row r="78" spans="2:8">
      <c r="B78" s="14" t="s">
        <v>140</v>
      </c>
      <c r="C78" s="9" t="s">
        <v>154</v>
      </c>
      <c r="D78" s="15">
        <v>29040</v>
      </c>
      <c r="E78" s="15">
        <v>27837.3</v>
      </c>
      <c r="F78" s="16">
        <v>0</v>
      </c>
    </row>
    <row r="79" spans="2:8">
      <c r="B79" s="14" t="s">
        <v>188</v>
      </c>
      <c r="C79" s="9" t="s">
        <v>190</v>
      </c>
      <c r="D79" s="15">
        <v>310</v>
      </c>
      <c r="E79" s="15">
        <v>55</v>
      </c>
      <c r="F79" s="16">
        <f t="shared" si="3"/>
        <v>0.17741935483870969</v>
      </c>
    </row>
    <row r="80" spans="2:8">
      <c r="B80" s="14" t="s">
        <v>175</v>
      </c>
      <c r="C80" s="9" t="s">
        <v>189</v>
      </c>
      <c r="D80" s="15">
        <v>10</v>
      </c>
      <c r="E80" s="15">
        <v>9.1999999999999993</v>
      </c>
      <c r="F80" s="16">
        <f t="shared" si="3"/>
        <v>0.91999999999999993</v>
      </c>
    </row>
    <row r="81" spans="2:6">
      <c r="B81" s="14" t="s">
        <v>176</v>
      </c>
      <c r="C81" s="9" t="s">
        <v>177</v>
      </c>
      <c r="D81" s="15">
        <v>500</v>
      </c>
      <c r="E81" s="15">
        <v>190</v>
      </c>
      <c r="F81" s="16">
        <v>0</v>
      </c>
    </row>
    <row r="82" spans="2:6">
      <c r="B82" s="14" t="s">
        <v>141</v>
      </c>
      <c r="C82" s="9" t="s">
        <v>171</v>
      </c>
      <c r="D82" s="15">
        <v>803137</v>
      </c>
      <c r="E82" s="15">
        <v>516810.93</v>
      </c>
      <c r="F82" s="16">
        <f t="shared" si="3"/>
        <v>0.64349037586364466</v>
      </c>
    </row>
    <row r="83" spans="2:6">
      <c r="B83" s="14" t="s">
        <v>142</v>
      </c>
      <c r="C83" s="9" t="s">
        <v>155</v>
      </c>
      <c r="D83" s="15">
        <v>1273930</v>
      </c>
      <c r="E83" s="15">
        <v>614592.97</v>
      </c>
      <c r="F83" s="16">
        <f t="shared" si="3"/>
        <v>0.48243857197805212</v>
      </c>
    </row>
    <row r="84" spans="2:6">
      <c r="B84" s="14" t="s">
        <v>178</v>
      </c>
      <c r="C84" s="9" t="s">
        <v>179</v>
      </c>
      <c r="D84" s="15">
        <v>15960</v>
      </c>
      <c r="E84" s="15">
        <v>10785.2</v>
      </c>
      <c r="F84" s="16">
        <f t="shared" si="3"/>
        <v>0.67576441102756901</v>
      </c>
    </row>
    <row r="85" spans="2:6">
      <c r="B85" s="14" t="s">
        <v>180</v>
      </c>
      <c r="C85" s="9" t="s">
        <v>181</v>
      </c>
      <c r="D85" s="15">
        <v>11410</v>
      </c>
      <c r="E85" s="15">
        <v>5539.1</v>
      </c>
      <c r="F85" s="16">
        <f t="shared" si="3"/>
        <v>0.48546012269938654</v>
      </c>
    </row>
    <row r="86" spans="2:6">
      <c r="B86" s="14" t="s">
        <v>143</v>
      </c>
      <c r="C86" s="9" t="s">
        <v>156</v>
      </c>
      <c r="D86" s="15">
        <v>1122260</v>
      </c>
      <c r="E86" s="15">
        <v>786769.44</v>
      </c>
      <c r="F86" s="16">
        <f t="shared" si="3"/>
        <v>0.70105807923297625</v>
      </c>
    </row>
    <row r="87" spans="2:6">
      <c r="B87" s="14" t="s">
        <v>144</v>
      </c>
      <c r="C87" s="9" t="s">
        <v>157</v>
      </c>
      <c r="D87" s="15">
        <v>110300</v>
      </c>
      <c r="E87" s="15">
        <v>69756.679999999993</v>
      </c>
      <c r="F87" s="16">
        <f t="shared" si="3"/>
        <v>0.63242683590208515</v>
      </c>
    </row>
    <row r="88" spans="2:6">
      <c r="B88" s="14" t="s">
        <v>145</v>
      </c>
      <c r="C88" s="9" t="s">
        <v>158</v>
      </c>
      <c r="D88" s="15">
        <v>1194390</v>
      </c>
      <c r="E88" s="15">
        <v>428733.38</v>
      </c>
      <c r="F88" s="16">
        <f t="shared" si="3"/>
        <v>0.35895593566590478</v>
      </c>
    </row>
    <row r="89" spans="2:6">
      <c r="B89" s="14" t="s">
        <v>146</v>
      </c>
      <c r="C89" s="9" t="s">
        <v>159</v>
      </c>
      <c r="D89" s="15">
        <v>700940</v>
      </c>
      <c r="E89" s="15">
        <v>445185.67</v>
      </c>
      <c r="F89" s="16">
        <f t="shared" si="3"/>
        <v>0.63512664422061804</v>
      </c>
    </row>
    <row r="90" spans="2:6">
      <c r="B90" s="14" t="s">
        <v>147</v>
      </c>
      <c r="C90" s="9" t="s">
        <v>160</v>
      </c>
      <c r="D90" s="15">
        <v>347753</v>
      </c>
      <c r="E90" s="15">
        <v>280686.23</v>
      </c>
      <c r="F90" s="16">
        <f t="shared" si="3"/>
        <v>0.80714251207034871</v>
      </c>
    </row>
    <row r="91" spans="2:6">
      <c r="B91" s="14" t="s">
        <v>148</v>
      </c>
      <c r="C91" s="9" t="s">
        <v>161</v>
      </c>
      <c r="D91" s="15">
        <v>129200</v>
      </c>
      <c r="E91" s="15">
        <v>44800</v>
      </c>
      <c r="F91" s="16">
        <f t="shared" si="3"/>
        <v>0.34674922600619196</v>
      </c>
    </row>
    <row r="92" spans="2:6">
      <c r="B92" s="14" t="s">
        <v>149</v>
      </c>
      <c r="C92" s="9" t="s">
        <v>162</v>
      </c>
      <c r="D92" s="15">
        <v>1008021</v>
      </c>
      <c r="E92" s="15">
        <v>250383.75</v>
      </c>
      <c r="F92" s="16">
        <f t="shared" si="3"/>
        <v>0.2483914025600657</v>
      </c>
    </row>
    <row r="93" spans="2:6">
      <c r="B93" s="14" t="s">
        <v>150</v>
      </c>
      <c r="C93" s="9" t="s">
        <v>163</v>
      </c>
      <c r="D93" s="15">
        <v>65499</v>
      </c>
      <c r="E93" s="15">
        <v>0</v>
      </c>
      <c r="F93" s="16">
        <f t="shared" si="3"/>
        <v>0</v>
      </c>
    </row>
    <row r="94" spans="2:6">
      <c r="B94" s="14" t="s">
        <v>151</v>
      </c>
      <c r="C94" s="9" t="s">
        <v>166</v>
      </c>
      <c r="D94" s="15">
        <v>253050</v>
      </c>
      <c r="E94" s="15">
        <v>35178.92</v>
      </c>
      <c r="F94" s="16">
        <f t="shared" si="3"/>
        <v>0.13901964038727524</v>
      </c>
    </row>
    <row r="95" spans="2:6">
      <c r="B95" s="14" t="s">
        <v>152</v>
      </c>
      <c r="C95" s="9" t="s">
        <v>167</v>
      </c>
      <c r="D95" s="15">
        <v>5150</v>
      </c>
      <c r="E95" s="15">
        <v>2600</v>
      </c>
      <c r="F95" s="16">
        <f t="shared" si="3"/>
        <v>0.50485436893203883</v>
      </c>
    </row>
    <row r="96" spans="2:6">
      <c r="B96" s="14" t="s">
        <v>153</v>
      </c>
      <c r="C96" s="9" t="s">
        <v>168</v>
      </c>
      <c r="D96" s="15">
        <v>309011</v>
      </c>
      <c r="E96" s="15">
        <v>100696.03</v>
      </c>
      <c r="F96" s="16">
        <f t="shared" si="3"/>
        <v>0.32586551935044383</v>
      </c>
    </row>
    <row r="97" spans="2:9">
      <c r="B97" s="14"/>
      <c r="D97" s="15"/>
      <c r="E97" s="15"/>
    </row>
    <row r="98" spans="2:9">
      <c r="B98" s="27" t="s">
        <v>87</v>
      </c>
      <c r="C98" s="24"/>
      <c r="D98" s="25">
        <f>SUM(D99:D106)</f>
        <v>253711179</v>
      </c>
      <c r="E98" s="25">
        <f>SUM(E99:E106)</f>
        <v>99472556.059999987</v>
      </c>
      <c r="F98" s="26">
        <f t="shared" ref="F98:F106" si="4">+E98/D98</f>
        <v>0.39207005561233071</v>
      </c>
      <c r="G98" s="15"/>
      <c r="I98" s="15"/>
    </row>
    <row r="99" spans="2:9">
      <c r="B99" s="14" t="s">
        <v>88</v>
      </c>
      <c r="C99" s="9" t="s">
        <v>89</v>
      </c>
      <c r="D99" s="15">
        <v>8797580</v>
      </c>
      <c r="E99" s="15">
        <v>5260448.66</v>
      </c>
      <c r="F99" s="16">
        <f t="shared" si="4"/>
        <v>0.59794269105822284</v>
      </c>
      <c r="G99" s="15"/>
      <c r="H99" s="15"/>
    </row>
    <row r="100" spans="2:9">
      <c r="B100" s="14" t="s">
        <v>169</v>
      </c>
      <c r="C100" s="9" t="s">
        <v>170</v>
      </c>
      <c r="D100" s="15">
        <v>4140300</v>
      </c>
      <c r="E100" s="15">
        <v>2478987.36</v>
      </c>
      <c r="F100" s="16">
        <f t="shared" si="4"/>
        <v>0.59874583001231796</v>
      </c>
      <c r="G100" s="15"/>
      <c r="H100" s="15"/>
    </row>
    <row r="101" spans="2:9">
      <c r="B101" s="14" t="s">
        <v>74</v>
      </c>
      <c r="C101" s="9" t="s">
        <v>67</v>
      </c>
      <c r="D101" s="15">
        <v>412512</v>
      </c>
      <c r="E101" s="15">
        <v>88209.64</v>
      </c>
      <c r="F101" s="16">
        <f t="shared" si="4"/>
        <v>0.2138353308509813</v>
      </c>
      <c r="G101" s="15"/>
      <c r="H101" s="15"/>
    </row>
    <row r="102" spans="2:9">
      <c r="B102" s="14" t="s">
        <v>58</v>
      </c>
      <c r="C102" s="9" t="s">
        <v>50</v>
      </c>
      <c r="D102" s="15">
        <f>2880000+488487+98497105+1300000+497561</f>
        <v>103663153</v>
      </c>
      <c r="E102" s="15">
        <f>2390000+397643.23+59973534.03+961003+307717.93</f>
        <v>64029898.189999998</v>
      </c>
      <c r="F102" s="16">
        <f t="shared" si="4"/>
        <v>0.61767268635944339</v>
      </c>
      <c r="G102" s="15"/>
      <c r="H102" s="66"/>
    </row>
    <row r="103" spans="2:9">
      <c r="B103" s="14" t="s">
        <v>118</v>
      </c>
      <c r="C103" s="9" t="s">
        <v>119</v>
      </c>
      <c r="D103" s="15">
        <v>34930</v>
      </c>
      <c r="E103" s="15">
        <v>2930</v>
      </c>
      <c r="F103" s="16">
        <f t="shared" si="4"/>
        <v>8.3882049813913548E-2</v>
      </c>
    </row>
    <row r="104" spans="2:9">
      <c r="B104" s="14" t="s">
        <v>173</v>
      </c>
      <c r="C104" s="9" t="s">
        <v>174</v>
      </c>
      <c r="D104" s="15">
        <v>27010</v>
      </c>
      <c r="E104" s="15">
        <v>6595</v>
      </c>
      <c r="F104" s="16">
        <f t="shared" si="4"/>
        <v>0.24416882636060719</v>
      </c>
    </row>
    <row r="105" spans="2:9">
      <c r="B105" s="14" t="s">
        <v>137</v>
      </c>
      <c r="C105" s="9" t="s">
        <v>164</v>
      </c>
      <c r="D105" s="15">
        <v>132880550</v>
      </c>
      <c r="E105" s="15">
        <v>24841670</v>
      </c>
      <c r="F105" s="16">
        <f t="shared" si="4"/>
        <v>0.18694737491679558</v>
      </c>
    </row>
    <row r="106" spans="2:9">
      <c r="B106" s="14" t="s">
        <v>59</v>
      </c>
      <c r="C106" s="9" t="s">
        <v>51</v>
      </c>
      <c r="D106" s="15">
        <v>3755144</v>
      </c>
      <c r="E106" s="15">
        <v>2763817.21</v>
      </c>
      <c r="F106" s="16">
        <f t="shared" si="4"/>
        <v>0.73600831552664825</v>
      </c>
    </row>
    <row r="107" spans="2:9">
      <c r="B107" s="14"/>
      <c r="D107" s="15"/>
      <c r="E107" s="15"/>
    </row>
    <row r="108" spans="2:9">
      <c r="B108" s="27" t="s">
        <v>90</v>
      </c>
      <c r="C108" s="58"/>
      <c r="D108" s="59">
        <f>SUM(D109:D120)</f>
        <v>64570750</v>
      </c>
      <c r="E108" s="59">
        <f>SUM(E109:E120)</f>
        <v>28282556.469999999</v>
      </c>
      <c r="F108" s="60">
        <f t="shared" ref="F108:F120" si="5">+E108/D108</f>
        <v>0.43800879608801196</v>
      </c>
      <c r="G108" s="15"/>
      <c r="H108" s="57"/>
    </row>
    <row r="109" spans="2:9">
      <c r="B109" s="45" t="s">
        <v>68</v>
      </c>
      <c r="C109" s="39" t="s">
        <v>61</v>
      </c>
      <c r="D109" s="44">
        <v>384261</v>
      </c>
      <c r="E109" s="44">
        <v>57541</v>
      </c>
      <c r="F109" s="46">
        <f t="shared" si="5"/>
        <v>0.14974457465108351</v>
      </c>
      <c r="G109" s="15"/>
      <c r="H109" s="62"/>
    </row>
    <row r="110" spans="2:9">
      <c r="B110" s="14" t="s">
        <v>70</v>
      </c>
      <c r="C110" s="9" t="s">
        <v>63</v>
      </c>
      <c r="D110" s="15">
        <v>2306</v>
      </c>
      <c r="E110" s="15">
        <v>1570.25</v>
      </c>
      <c r="F110" s="46">
        <f t="shared" si="5"/>
        <v>0.68094102341717255</v>
      </c>
    </row>
    <row r="111" spans="2:9">
      <c r="B111" s="14" t="s">
        <v>71</v>
      </c>
      <c r="C111" s="9" t="s">
        <v>64</v>
      </c>
      <c r="D111" s="15">
        <v>3682439</v>
      </c>
      <c r="E111" s="15">
        <v>0</v>
      </c>
      <c r="F111" s="46">
        <f t="shared" si="5"/>
        <v>0</v>
      </c>
    </row>
    <row r="112" spans="2:9">
      <c r="B112" s="14" t="s">
        <v>72</v>
      </c>
      <c r="C112" s="9" t="s">
        <v>65</v>
      </c>
      <c r="D112" s="15">
        <v>8153</v>
      </c>
      <c r="E112" s="15">
        <v>954.88</v>
      </c>
      <c r="F112" s="46">
        <f t="shared" si="5"/>
        <v>0.11712007849871213</v>
      </c>
    </row>
    <row r="113" spans="2:6">
      <c r="B113" s="14" t="s">
        <v>73</v>
      </c>
      <c r="C113" s="9" t="s">
        <v>66</v>
      </c>
      <c r="D113" s="15">
        <v>650981</v>
      </c>
      <c r="E113" s="15">
        <v>209031.44</v>
      </c>
      <c r="F113" s="46">
        <f t="shared" si="5"/>
        <v>0.32110221342865614</v>
      </c>
    </row>
    <row r="114" spans="2:6">
      <c r="B114" s="14" t="s">
        <v>85</v>
      </c>
      <c r="C114" s="9" t="s">
        <v>83</v>
      </c>
      <c r="D114" s="15">
        <v>26843344</v>
      </c>
      <c r="E114" s="15">
        <v>11130877.77</v>
      </c>
      <c r="F114" s="46">
        <f t="shared" si="5"/>
        <v>0.41466062387756158</v>
      </c>
    </row>
    <row r="115" spans="2:6">
      <c r="B115" s="14" t="s">
        <v>74</v>
      </c>
      <c r="C115" s="9" t="s">
        <v>67</v>
      </c>
      <c r="D115" s="15">
        <v>7790988</v>
      </c>
      <c r="E115" s="15">
        <v>4445557.46</v>
      </c>
      <c r="F115" s="46">
        <f t="shared" si="5"/>
        <v>0.57060252948663248</v>
      </c>
    </row>
    <row r="116" spans="2:6">
      <c r="B116" s="14" t="s">
        <v>58</v>
      </c>
      <c r="C116" s="9" t="s">
        <v>50</v>
      </c>
      <c r="D116" s="15">
        <f>16869843+1435935</f>
        <v>18305778</v>
      </c>
      <c r="E116" s="15">
        <f>7276753.65+1024829.69</f>
        <v>8301583.3399999999</v>
      </c>
      <c r="F116" s="46">
        <v>0</v>
      </c>
    </row>
    <row r="117" spans="2:6">
      <c r="B117" s="14" t="s">
        <v>141</v>
      </c>
      <c r="C117" s="9" t="s">
        <v>171</v>
      </c>
      <c r="D117" s="15">
        <v>9372</v>
      </c>
      <c r="E117" s="15">
        <v>2225.36</v>
      </c>
      <c r="F117" s="46">
        <f t="shared" si="5"/>
        <v>0.23744771660264619</v>
      </c>
    </row>
    <row r="118" spans="2:6">
      <c r="B118" s="14" t="s">
        <v>191</v>
      </c>
      <c r="C118" s="9" t="s">
        <v>192</v>
      </c>
      <c r="D118" s="15">
        <v>126216</v>
      </c>
      <c r="E118" s="15">
        <v>0</v>
      </c>
      <c r="F118" s="46">
        <f t="shared" si="5"/>
        <v>0</v>
      </c>
    </row>
    <row r="119" spans="2:6">
      <c r="B119" s="14" t="s">
        <v>92</v>
      </c>
      <c r="C119" s="9" t="s">
        <v>91</v>
      </c>
      <c r="D119" s="15">
        <v>6673987</v>
      </c>
      <c r="E119" s="15">
        <v>4055124.08</v>
      </c>
      <c r="F119" s="46">
        <f t="shared" si="5"/>
        <v>0.60760143524403032</v>
      </c>
    </row>
    <row r="120" spans="2:6">
      <c r="B120" s="14" t="s">
        <v>142</v>
      </c>
      <c r="C120" s="9" t="s">
        <v>155</v>
      </c>
      <c r="D120" s="15">
        <v>92925</v>
      </c>
      <c r="E120" s="15">
        <v>78090.89</v>
      </c>
      <c r="F120" s="46">
        <f t="shared" si="5"/>
        <v>0.84036470271724506</v>
      </c>
    </row>
    <row r="121" spans="2:6">
      <c r="B121" s="14"/>
      <c r="D121" s="15"/>
      <c r="E121" s="15"/>
    </row>
    <row r="122" spans="2:6">
      <c r="B122" s="27" t="s">
        <v>96</v>
      </c>
      <c r="C122" s="24"/>
      <c r="D122" s="25">
        <f>SUM(D123:D126)</f>
        <v>18902400</v>
      </c>
      <c r="E122" s="25">
        <f>SUM(E123:E126)</f>
        <v>13250440.85</v>
      </c>
      <c r="F122" s="26">
        <f>+E122/D122</f>
        <v>0.70099251153292697</v>
      </c>
    </row>
    <row r="123" spans="2:6">
      <c r="B123" s="14" t="s">
        <v>97</v>
      </c>
      <c r="C123" s="9" t="s">
        <v>99</v>
      </c>
      <c r="D123" s="15">
        <v>18902400</v>
      </c>
      <c r="E123" s="15">
        <v>13250440.85</v>
      </c>
      <c r="F123" s="16">
        <f>+E123/D123</f>
        <v>0.70099251153292697</v>
      </c>
    </row>
    <row r="124" spans="2:6" hidden="1">
      <c r="B124" s="14" t="s">
        <v>133</v>
      </c>
      <c r="C124" s="9" t="s">
        <v>134</v>
      </c>
      <c r="D124" s="15">
        <v>0</v>
      </c>
      <c r="E124" s="15">
        <v>0</v>
      </c>
      <c r="F124" s="16">
        <v>0</v>
      </c>
    </row>
    <row r="125" spans="2:6" hidden="1">
      <c r="B125" s="14" t="s">
        <v>94</v>
      </c>
      <c r="C125" s="9" t="s">
        <v>93</v>
      </c>
      <c r="D125" s="15">
        <v>0</v>
      </c>
      <c r="E125" s="15">
        <v>0</v>
      </c>
      <c r="F125" s="16">
        <v>0</v>
      </c>
    </row>
    <row r="126" spans="2:6" hidden="1">
      <c r="B126" s="14" t="s">
        <v>59</v>
      </c>
      <c r="C126" s="9" t="s">
        <v>51</v>
      </c>
      <c r="D126" s="15">
        <v>0</v>
      </c>
      <c r="E126" s="15">
        <v>0</v>
      </c>
      <c r="F126" s="16">
        <v>0</v>
      </c>
    </row>
    <row r="127" spans="2:6">
      <c r="B127" s="14"/>
      <c r="D127" s="15"/>
      <c r="E127" s="15"/>
    </row>
    <row r="128" spans="2:6">
      <c r="B128" s="27" t="s">
        <v>95</v>
      </c>
      <c r="C128" s="24"/>
      <c r="D128" s="25">
        <f>SUM(D129:D130)</f>
        <v>6897661</v>
      </c>
      <c r="E128" s="25">
        <f>SUM(E129:E130)</f>
        <v>1179284.28</v>
      </c>
      <c r="F128" s="26">
        <f>+E128/D128</f>
        <v>0.17096872113604888</v>
      </c>
    </row>
    <row r="129" spans="2:7" hidden="1">
      <c r="B129" s="14" t="s">
        <v>58</v>
      </c>
      <c r="C129" s="9" t="s">
        <v>50</v>
      </c>
      <c r="D129" s="15">
        <v>0</v>
      </c>
      <c r="E129" s="15">
        <v>0</v>
      </c>
      <c r="F129" s="16">
        <v>0</v>
      </c>
      <c r="G129" s="15"/>
    </row>
    <row r="130" spans="2:7">
      <c r="B130" s="14" t="s">
        <v>92</v>
      </c>
      <c r="C130" s="9" t="s">
        <v>91</v>
      </c>
      <c r="D130" s="15">
        <v>6897661</v>
      </c>
      <c r="E130" s="15">
        <v>1179284.28</v>
      </c>
      <c r="F130" s="16">
        <f>+E130/D130</f>
        <v>0.17096872113604888</v>
      </c>
      <c r="G130" s="15"/>
    </row>
    <row r="131" spans="2:7">
      <c r="B131" s="14"/>
      <c r="D131" s="15"/>
      <c r="E131" s="15"/>
    </row>
    <row r="132" spans="2:7">
      <c r="B132" s="25" t="s">
        <v>98</v>
      </c>
      <c r="C132" s="24"/>
      <c r="D132" s="25">
        <f>+D133+D134+D135+D136</f>
        <v>6426938387</v>
      </c>
      <c r="E132" s="25">
        <f>SUM(E133:E136)</f>
        <v>4015483600.4100003</v>
      </c>
      <c r="F132" s="26">
        <f>+E132/D132</f>
        <v>0.62478949674268913</v>
      </c>
    </row>
    <row r="133" spans="2:7">
      <c r="B133" s="14" t="s">
        <v>59</v>
      </c>
      <c r="C133" s="9" t="s">
        <v>51</v>
      </c>
      <c r="D133" s="15">
        <v>33000</v>
      </c>
      <c r="E133" s="15">
        <v>31831.23</v>
      </c>
      <c r="F133" s="16">
        <f>+E133/D133</f>
        <v>0.96458272727272731</v>
      </c>
    </row>
    <row r="134" spans="2:7">
      <c r="B134" s="14" t="s">
        <v>111</v>
      </c>
      <c r="C134" s="9" t="s">
        <v>100</v>
      </c>
      <c r="D134" s="15">
        <v>26145581</v>
      </c>
      <c r="E134" s="15">
        <v>16517847.17</v>
      </c>
      <c r="F134" s="16">
        <f>+E134/D134</f>
        <v>0.63176439529112016</v>
      </c>
    </row>
    <row r="135" spans="2:7">
      <c r="B135" s="14" t="s">
        <v>102</v>
      </c>
      <c r="C135" s="9" t="s">
        <v>101</v>
      </c>
      <c r="D135" s="15">
        <v>1714485065</v>
      </c>
      <c r="E135" s="15">
        <v>1121153360.71</v>
      </c>
      <c r="F135" s="16">
        <f>+E135/D135</f>
        <v>0.65393008291384569</v>
      </c>
    </row>
    <row r="136" spans="2:7">
      <c r="B136" s="14" t="s">
        <v>103</v>
      </c>
      <c r="C136" s="9" t="s">
        <v>112</v>
      </c>
      <c r="D136" s="15">
        <v>4686274741</v>
      </c>
      <c r="E136" s="15">
        <v>2877780561.3000002</v>
      </c>
      <c r="F136" s="16">
        <f>+E136/D136</f>
        <v>0.61408703508619156</v>
      </c>
    </row>
    <row r="137" spans="2:7">
      <c r="B137" s="14"/>
      <c r="D137" s="15"/>
      <c r="E137" s="15"/>
    </row>
    <row r="138" spans="2:7">
      <c r="B138" s="25" t="s">
        <v>172</v>
      </c>
      <c r="C138" s="24"/>
      <c r="D138" s="25">
        <f>+D139+D140+D141+D142</f>
        <v>5283974108</v>
      </c>
      <c r="E138" s="25">
        <f>SUM(E139:E142)</f>
        <v>4275868061.52</v>
      </c>
      <c r="F138" s="26">
        <f>+E138/D138</f>
        <v>0.80921442348596762</v>
      </c>
    </row>
    <row r="139" spans="2:7">
      <c r="B139" s="14" t="s">
        <v>59</v>
      </c>
      <c r="C139" s="9" t="s">
        <v>51</v>
      </c>
      <c r="D139" s="15">
        <v>1510000</v>
      </c>
      <c r="E139" s="15">
        <v>1457931.68</v>
      </c>
      <c r="F139" s="16">
        <f>+E139/D139</f>
        <v>0.96551766887417212</v>
      </c>
    </row>
    <row r="140" spans="2:7">
      <c r="B140" s="14" t="s">
        <v>104</v>
      </c>
      <c r="C140" s="9" t="s">
        <v>107</v>
      </c>
      <c r="D140" s="15">
        <v>53700038</v>
      </c>
      <c r="E140" s="15">
        <v>32648563</v>
      </c>
      <c r="F140" s="16">
        <f>+E140/D140</f>
        <v>0.60798025878491935</v>
      </c>
    </row>
    <row r="141" spans="2:7">
      <c r="B141" s="14" t="s">
        <v>105</v>
      </c>
      <c r="C141" s="9" t="s">
        <v>108</v>
      </c>
      <c r="D141" s="15">
        <v>2293215923</v>
      </c>
      <c r="E141" s="15">
        <v>1811449728.6600001</v>
      </c>
      <c r="F141" s="16">
        <f>+E141/D141</f>
        <v>0.78991677604010779</v>
      </c>
    </row>
    <row r="142" spans="2:7">
      <c r="B142" s="14" t="s">
        <v>106</v>
      </c>
      <c r="C142" s="9" t="s">
        <v>109</v>
      </c>
      <c r="D142" s="15">
        <v>2935548147</v>
      </c>
      <c r="E142" s="15">
        <v>2430311838.1799998</v>
      </c>
      <c r="F142" s="16">
        <f>+E142/D142</f>
        <v>0.8278903007139129</v>
      </c>
    </row>
    <row r="143" spans="2:7">
      <c r="B143" s="11"/>
    </row>
    <row r="144" spans="2:7">
      <c r="B144" s="103" t="s">
        <v>114</v>
      </c>
      <c r="C144" s="103"/>
      <c r="D144" s="25">
        <f>+D138+D132+D128+D122+D108+D98+D66+D60+D49+D47</f>
        <v>12469542462</v>
      </c>
      <c r="E144" s="25">
        <f>+E138+E132+E128+E122+E108+E98+E66+E60+E49+E47</f>
        <v>8546471417.8600006</v>
      </c>
      <c r="F144" s="26">
        <f>+E144/D144</f>
        <v>0.68538773125836283</v>
      </c>
    </row>
    <row r="145" spans="2:6">
      <c r="B145" s="11"/>
      <c r="D145" s="42"/>
      <c r="E145" s="42"/>
      <c r="F145" s="43"/>
    </row>
    <row r="146" spans="2:6">
      <c r="B146" s="11"/>
      <c r="D146" s="44"/>
      <c r="E146" s="44"/>
      <c r="F146" s="39"/>
    </row>
    <row r="147" spans="2:6">
      <c r="B147" s="11"/>
      <c r="D147" s="15"/>
      <c r="E147" s="15"/>
    </row>
    <row r="148" spans="2:6">
      <c r="B148" s="11"/>
      <c r="D148" s="15"/>
    </row>
    <row r="149" spans="2:6">
      <c r="B149" s="11"/>
      <c r="D149" s="15"/>
    </row>
    <row r="150" spans="2:6">
      <c r="B150" s="11"/>
    </row>
    <row r="151" spans="2:6">
      <c r="B151" s="11"/>
      <c r="D151" s="15"/>
    </row>
    <row r="152" spans="2:6">
      <c r="B152" s="11"/>
    </row>
    <row r="153" spans="2:6">
      <c r="B153" s="11"/>
    </row>
    <row r="154" spans="2:6">
      <c r="B154" s="11"/>
    </row>
    <row r="155" spans="2:6">
      <c r="B155" s="11"/>
    </row>
    <row r="156" spans="2:6">
      <c r="B156" s="11"/>
    </row>
    <row r="157" spans="2:6">
      <c r="B157" s="11"/>
    </row>
    <row r="158" spans="2:6">
      <c r="B158" s="11"/>
    </row>
    <row r="159" spans="2:6">
      <c r="B159" s="11"/>
    </row>
    <row r="160" spans="2:6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  <row r="1124" spans="2:2">
      <c r="B1124" s="11"/>
    </row>
    <row r="1125" spans="2:2">
      <c r="B1125" s="11"/>
    </row>
    <row r="1126" spans="2:2">
      <c r="B1126" s="11"/>
    </row>
    <row r="1127" spans="2:2">
      <c r="B1127" s="11"/>
    </row>
    <row r="1128" spans="2:2">
      <c r="B1128" s="11"/>
    </row>
    <row r="1129" spans="2:2">
      <c r="B1129" s="11"/>
    </row>
    <row r="1130" spans="2:2">
      <c r="B1130" s="11"/>
    </row>
    <row r="1131" spans="2:2">
      <c r="B1131" s="11"/>
    </row>
    <row r="1132" spans="2:2">
      <c r="B1132" s="11"/>
    </row>
    <row r="1133" spans="2:2">
      <c r="B1133" s="11"/>
    </row>
    <row r="1134" spans="2:2">
      <c r="B1134" s="11"/>
    </row>
    <row r="1135" spans="2:2">
      <c r="B1135" s="11"/>
    </row>
    <row r="1136" spans="2:2">
      <c r="B1136" s="11"/>
    </row>
    <row r="1137" spans="2:2">
      <c r="B1137" s="11"/>
    </row>
    <row r="1138" spans="2:2">
      <c r="B1138" s="11"/>
    </row>
    <row r="1139" spans="2:2">
      <c r="B1139" s="11"/>
    </row>
    <row r="1140" spans="2:2">
      <c r="B1140" s="11"/>
    </row>
    <row r="1141" spans="2:2">
      <c r="B1141" s="11"/>
    </row>
    <row r="1142" spans="2:2">
      <c r="B1142" s="11"/>
    </row>
    <row r="1143" spans="2:2">
      <c r="B1143" s="11"/>
    </row>
    <row r="1144" spans="2:2">
      <c r="B1144" s="11"/>
    </row>
    <row r="1145" spans="2:2">
      <c r="B1145" s="11"/>
    </row>
    <row r="1146" spans="2:2">
      <c r="B1146" s="11"/>
    </row>
    <row r="1147" spans="2:2">
      <c r="B1147" s="11"/>
    </row>
    <row r="1148" spans="2:2">
      <c r="B1148" s="11"/>
    </row>
    <row r="1149" spans="2:2">
      <c r="B1149" s="11"/>
    </row>
    <row r="1150" spans="2:2">
      <c r="B1150" s="11"/>
    </row>
    <row r="1151" spans="2:2">
      <c r="B1151" s="11"/>
    </row>
    <row r="1152" spans="2:2">
      <c r="B1152" s="11"/>
    </row>
    <row r="1153" spans="2:2">
      <c r="B1153" s="11"/>
    </row>
    <row r="1154" spans="2:2">
      <c r="B1154" s="11"/>
    </row>
    <row r="1155" spans="2:2">
      <c r="B1155" s="11"/>
    </row>
    <row r="1156" spans="2:2">
      <c r="B1156" s="11"/>
    </row>
    <row r="1157" spans="2:2">
      <c r="B1157" s="11"/>
    </row>
    <row r="1158" spans="2:2">
      <c r="B1158" s="11"/>
    </row>
    <row r="1159" spans="2:2">
      <c r="B1159" s="11"/>
    </row>
    <row r="1160" spans="2:2">
      <c r="B1160" s="11"/>
    </row>
    <row r="1161" spans="2:2">
      <c r="B1161" s="11"/>
    </row>
    <row r="1162" spans="2:2">
      <c r="B1162" s="11"/>
    </row>
    <row r="1163" spans="2:2">
      <c r="B1163" s="11"/>
    </row>
    <row r="1164" spans="2:2">
      <c r="B1164" s="11"/>
    </row>
    <row r="1165" spans="2:2">
      <c r="B1165" s="11"/>
    </row>
    <row r="1166" spans="2:2">
      <c r="B1166" s="11"/>
    </row>
    <row r="1167" spans="2:2">
      <c r="B1167" s="11"/>
    </row>
    <row r="1168" spans="2:2">
      <c r="B1168" s="11"/>
    </row>
    <row r="1169" spans="2:2">
      <c r="B1169" s="11"/>
    </row>
    <row r="1170" spans="2:2">
      <c r="B1170" s="11"/>
    </row>
    <row r="1171" spans="2:2">
      <c r="B1171" s="11"/>
    </row>
    <row r="1172" spans="2:2">
      <c r="B1172" s="11"/>
    </row>
    <row r="1173" spans="2:2">
      <c r="B1173" s="11"/>
    </row>
    <row r="1174" spans="2:2">
      <c r="B1174" s="11"/>
    </row>
    <row r="1175" spans="2:2">
      <c r="B1175" s="11"/>
    </row>
    <row r="1176" spans="2:2">
      <c r="B1176" s="11"/>
    </row>
    <row r="1177" spans="2:2">
      <c r="B1177" s="11"/>
    </row>
    <row r="1178" spans="2:2">
      <c r="B1178" s="11"/>
    </row>
    <row r="1179" spans="2:2">
      <c r="B1179" s="11"/>
    </row>
    <row r="1180" spans="2:2">
      <c r="B1180" s="11"/>
    </row>
    <row r="1181" spans="2:2">
      <c r="B1181" s="11"/>
    </row>
    <row r="1182" spans="2:2">
      <c r="B1182" s="11"/>
    </row>
    <row r="1183" spans="2:2">
      <c r="B1183" s="11"/>
    </row>
    <row r="1184" spans="2:2">
      <c r="B1184" s="11"/>
    </row>
    <row r="1185" spans="2:2">
      <c r="B1185" s="11"/>
    </row>
    <row r="1186" spans="2:2">
      <c r="B1186" s="11"/>
    </row>
    <row r="1187" spans="2:2">
      <c r="B1187" s="11"/>
    </row>
    <row r="1188" spans="2:2">
      <c r="B1188" s="11"/>
    </row>
    <row r="1189" spans="2:2">
      <c r="B1189" s="11"/>
    </row>
    <row r="1190" spans="2:2">
      <c r="B1190" s="11"/>
    </row>
    <row r="1191" spans="2:2">
      <c r="B1191" s="11"/>
    </row>
    <row r="1192" spans="2:2">
      <c r="B1192" s="11"/>
    </row>
    <row r="1193" spans="2:2">
      <c r="B1193" s="11"/>
    </row>
    <row r="1194" spans="2:2">
      <c r="B1194" s="11"/>
    </row>
    <row r="1195" spans="2:2">
      <c r="B1195" s="11"/>
    </row>
    <row r="1196" spans="2:2">
      <c r="B1196" s="11"/>
    </row>
    <row r="1197" spans="2:2">
      <c r="B1197" s="11"/>
    </row>
    <row r="1198" spans="2:2">
      <c r="B1198" s="11"/>
    </row>
    <row r="1199" spans="2:2">
      <c r="B1199" s="11"/>
    </row>
    <row r="1200" spans="2:2">
      <c r="B1200" s="11"/>
    </row>
    <row r="1201" spans="2:2">
      <c r="B1201" s="11"/>
    </row>
    <row r="1202" spans="2:2">
      <c r="B1202" s="11"/>
    </row>
    <row r="1203" spans="2:2">
      <c r="B1203" s="11"/>
    </row>
    <row r="1204" spans="2:2">
      <c r="B1204" s="11"/>
    </row>
    <row r="1205" spans="2:2">
      <c r="B1205" s="11"/>
    </row>
    <row r="1206" spans="2:2">
      <c r="B1206" s="11"/>
    </row>
    <row r="1207" spans="2:2">
      <c r="B1207" s="11"/>
    </row>
    <row r="1208" spans="2:2">
      <c r="B1208" s="11"/>
    </row>
    <row r="1209" spans="2:2">
      <c r="B1209" s="11"/>
    </row>
    <row r="1210" spans="2:2">
      <c r="B1210" s="11"/>
    </row>
    <row r="1211" spans="2:2">
      <c r="B1211" s="11"/>
    </row>
    <row r="1212" spans="2:2">
      <c r="B1212" s="11"/>
    </row>
    <row r="1213" spans="2:2">
      <c r="B1213" s="11"/>
    </row>
    <row r="1214" spans="2:2">
      <c r="B1214" s="11"/>
    </row>
    <row r="1215" spans="2:2">
      <c r="B1215" s="11"/>
    </row>
    <row r="1216" spans="2:2">
      <c r="B1216" s="11"/>
    </row>
    <row r="1217" spans="2:2">
      <c r="B1217" s="11"/>
    </row>
    <row r="1218" spans="2:2">
      <c r="B1218" s="11"/>
    </row>
    <row r="1219" spans="2:2">
      <c r="B1219" s="11"/>
    </row>
    <row r="1220" spans="2:2">
      <c r="B1220" s="11"/>
    </row>
    <row r="1221" spans="2:2">
      <c r="B1221" s="11"/>
    </row>
    <row r="1222" spans="2:2">
      <c r="B1222" s="11"/>
    </row>
    <row r="1223" spans="2:2">
      <c r="B1223" s="11"/>
    </row>
    <row r="1224" spans="2:2">
      <c r="B1224" s="11"/>
    </row>
    <row r="1225" spans="2:2">
      <c r="B1225" s="11"/>
    </row>
    <row r="1226" spans="2:2">
      <c r="B1226" s="11"/>
    </row>
    <row r="1227" spans="2:2">
      <c r="B1227" s="11"/>
    </row>
    <row r="1228" spans="2:2">
      <c r="B1228" s="11"/>
    </row>
    <row r="1229" spans="2:2">
      <c r="B1229" s="11"/>
    </row>
    <row r="1230" spans="2:2">
      <c r="B1230" s="11"/>
    </row>
    <row r="1231" spans="2:2">
      <c r="B1231" s="11"/>
    </row>
    <row r="1232" spans="2:2">
      <c r="B1232" s="11"/>
    </row>
    <row r="1233" spans="2:2">
      <c r="B1233" s="11"/>
    </row>
    <row r="1234" spans="2:2">
      <c r="B1234" s="11"/>
    </row>
    <row r="1235" spans="2:2">
      <c r="B1235" s="11"/>
    </row>
    <row r="1236" spans="2:2">
      <c r="B1236" s="11"/>
    </row>
    <row r="1237" spans="2:2">
      <c r="B1237" s="11"/>
    </row>
    <row r="1238" spans="2:2">
      <c r="B1238" s="11"/>
    </row>
    <row r="1239" spans="2:2">
      <c r="B1239" s="11"/>
    </row>
    <row r="1240" spans="2:2">
      <c r="B1240" s="11"/>
    </row>
    <row r="1241" spans="2:2">
      <c r="B1241" s="11"/>
    </row>
    <row r="1242" spans="2:2">
      <c r="B1242" s="11"/>
    </row>
    <row r="1243" spans="2:2">
      <c r="B1243" s="11"/>
    </row>
    <row r="1244" spans="2:2">
      <c r="B1244" s="11"/>
    </row>
    <row r="1245" spans="2:2">
      <c r="B1245" s="11"/>
    </row>
    <row r="1246" spans="2:2">
      <c r="B1246" s="11"/>
    </row>
    <row r="1247" spans="2:2">
      <c r="B1247" s="11"/>
    </row>
    <row r="1248" spans="2:2">
      <c r="B1248" s="11"/>
    </row>
    <row r="1249" spans="2:2">
      <c r="B1249" s="11"/>
    </row>
    <row r="1250" spans="2:2">
      <c r="B1250" s="11"/>
    </row>
    <row r="1251" spans="2:2">
      <c r="B1251" s="11"/>
    </row>
    <row r="1252" spans="2:2">
      <c r="B1252" s="11"/>
    </row>
    <row r="1253" spans="2:2">
      <c r="B1253" s="11"/>
    </row>
    <row r="1254" spans="2:2">
      <c r="B1254" s="11"/>
    </row>
    <row r="1255" spans="2:2">
      <c r="B1255" s="11"/>
    </row>
    <row r="1256" spans="2:2">
      <c r="B1256" s="11"/>
    </row>
    <row r="1257" spans="2:2">
      <c r="B1257" s="11"/>
    </row>
    <row r="1258" spans="2:2">
      <c r="B1258" s="11"/>
    </row>
    <row r="1259" spans="2:2">
      <c r="B1259" s="11"/>
    </row>
    <row r="1260" spans="2:2">
      <c r="B1260" s="11"/>
    </row>
    <row r="1261" spans="2:2">
      <c r="B1261" s="11"/>
    </row>
    <row r="1262" spans="2:2">
      <c r="B1262" s="11"/>
    </row>
    <row r="1263" spans="2:2">
      <c r="B1263" s="11"/>
    </row>
    <row r="1264" spans="2:2">
      <c r="B1264" s="11"/>
    </row>
    <row r="1265" spans="2:2">
      <c r="B1265" s="11"/>
    </row>
    <row r="1266" spans="2:2">
      <c r="B1266" s="11"/>
    </row>
    <row r="1267" spans="2:2">
      <c r="B1267" s="11"/>
    </row>
    <row r="1268" spans="2:2">
      <c r="B1268" s="11"/>
    </row>
    <row r="1269" spans="2:2">
      <c r="B1269" s="11"/>
    </row>
    <row r="1270" spans="2:2">
      <c r="B1270" s="11"/>
    </row>
    <row r="1271" spans="2:2">
      <c r="B1271" s="11"/>
    </row>
    <row r="1272" spans="2:2">
      <c r="B1272" s="11"/>
    </row>
    <row r="1273" spans="2:2">
      <c r="B1273" s="11"/>
    </row>
    <row r="1274" spans="2:2">
      <c r="B1274" s="11"/>
    </row>
    <row r="1275" spans="2:2">
      <c r="B1275" s="11"/>
    </row>
    <row r="1276" spans="2:2">
      <c r="B1276" s="11"/>
    </row>
    <row r="1277" spans="2:2">
      <c r="B1277" s="11"/>
    </row>
    <row r="1278" spans="2:2">
      <c r="B1278" s="11"/>
    </row>
    <row r="1279" spans="2:2">
      <c r="B1279" s="11"/>
    </row>
    <row r="1280" spans="2:2">
      <c r="B1280" s="11"/>
    </row>
    <row r="1281" spans="2:2">
      <c r="B1281" s="11"/>
    </row>
    <row r="1282" spans="2:2">
      <c r="B1282" s="11"/>
    </row>
    <row r="1283" spans="2:2">
      <c r="B1283" s="11"/>
    </row>
    <row r="1284" spans="2:2">
      <c r="B1284" s="11"/>
    </row>
    <row r="1285" spans="2:2">
      <c r="B1285" s="11"/>
    </row>
    <row r="1286" spans="2:2">
      <c r="B1286" s="11"/>
    </row>
    <row r="1287" spans="2:2">
      <c r="B1287" s="11"/>
    </row>
    <row r="1288" spans="2:2">
      <c r="B1288" s="11"/>
    </row>
    <row r="1289" spans="2:2">
      <c r="B1289" s="11"/>
    </row>
    <row r="1290" spans="2:2">
      <c r="B1290" s="11"/>
    </row>
    <row r="1291" spans="2:2">
      <c r="B1291" s="11"/>
    </row>
    <row r="1292" spans="2:2">
      <c r="B1292" s="11"/>
    </row>
    <row r="1293" spans="2:2">
      <c r="B1293" s="11"/>
    </row>
    <row r="1294" spans="2:2">
      <c r="B1294" s="11"/>
    </row>
    <row r="1295" spans="2:2">
      <c r="B1295" s="11"/>
    </row>
    <row r="1296" spans="2:2">
      <c r="B1296" s="11"/>
    </row>
    <row r="1297" spans="2:2">
      <c r="B1297" s="11"/>
    </row>
    <row r="1298" spans="2:2">
      <c r="B1298" s="11"/>
    </row>
    <row r="1299" spans="2:2">
      <c r="B1299" s="11"/>
    </row>
    <row r="1300" spans="2:2">
      <c r="B1300" s="11"/>
    </row>
    <row r="1301" spans="2:2">
      <c r="B1301" s="11"/>
    </row>
    <row r="1302" spans="2:2">
      <c r="B1302" s="11"/>
    </row>
    <row r="1303" spans="2:2">
      <c r="B1303" s="11"/>
    </row>
    <row r="1304" spans="2:2">
      <c r="B1304" s="11"/>
    </row>
    <row r="1305" spans="2:2">
      <c r="B1305" s="11"/>
    </row>
    <row r="1306" spans="2:2">
      <c r="B1306" s="11"/>
    </row>
    <row r="1307" spans="2:2">
      <c r="B1307" s="11"/>
    </row>
    <row r="1308" spans="2:2">
      <c r="B1308" s="11"/>
    </row>
    <row r="1309" spans="2:2">
      <c r="B1309" s="11"/>
    </row>
    <row r="1310" spans="2:2">
      <c r="B1310" s="11"/>
    </row>
    <row r="1311" spans="2:2">
      <c r="B1311" s="11"/>
    </row>
    <row r="1312" spans="2:2">
      <c r="B1312" s="11"/>
    </row>
    <row r="1313" spans="2:2">
      <c r="B1313" s="11"/>
    </row>
    <row r="1314" spans="2:2">
      <c r="B1314" s="11"/>
    </row>
    <row r="1315" spans="2:2">
      <c r="B1315" s="11"/>
    </row>
    <row r="1316" spans="2:2">
      <c r="B1316" s="11"/>
    </row>
    <row r="1317" spans="2:2">
      <c r="B1317" s="11"/>
    </row>
    <row r="1318" spans="2:2">
      <c r="B1318" s="11"/>
    </row>
    <row r="1319" spans="2:2">
      <c r="B1319" s="11"/>
    </row>
    <row r="1320" spans="2:2">
      <c r="B1320" s="11"/>
    </row>
    <row r="1321" spans="2:2">
      <c r="B1321" s="11"/>
    </row>
    <row r="1322" spans="2:2">
      <c r="B1322" s="11"/>
    </row>
    <row r="1323" spans="2:2">
      <c r="B1323" s="11"/>
    </row>
    <row r="1324" spans="2:2">
      <c r="B1324" s="11"/>
    </row>
    <row r="1325" spans="2:2">
      <c r="B1325" s="11"/>
    </row>
    <row r="1326" spans="2:2">
      <c r="B1326" s="11"/>
    </row>
    <row r="1327" spans="2:2">
      <c r="B1327" s="11"/>
    </row>
    <row r="1328" spans="2:2">
      <c r="B1328" s="11"/>
    </row>
    <row r="1329" spans="2:2">
      <c r="B1329" s="11"/>
    </row>
    <row r="1330" spans="2:2">
      <c r="B1330" s="11"/>
    </row>
    <row r="1331" spans="2:2">
      <c r="B1331" s="11"/>
    </row>
    <row r="1332" spans="2:2">
      <c r="B1332" s="11"/>
    </row>
    <row r="1333" spans="2:2">
      <c r="B1333" s="11"/>
    </row>
    <row r="1334" spans="2:2">
      <c r="B1334" s="11"/>
    </row>
    <row r="1335" spans="2:2">
      <c r="B1335" s="11"/>
    </row>
    <row r="1336" spans="2:2">
      <c r="B1336" s="11"/>
    </row>
    <row r="1337" spans="2:2">
      <c r="B1337" s="11"/>
    </row>
    <row r="1338" spans="2:2">
      <c r="B1338" s="11"/>
    </row>
    <row r="1339" spans="2:2">
      <c r="B1339" s="11"/>
    </row>
    <row r="1340" spans="2:2">
      <c r="B1340" s="11"/>
    </row>
    <row r="1341" spans="2:2">
      <c r="B1341" s="11"/>
    </row>
    <row r="1342" spans="2:2">
      <c r="B1342" s="11"/>
    </row>
    <row r="1343" spans="2:2">
      <c r="B1343" s="11"/>
    </row>
    <row r="1344" spans="2:2">
      <c r="B1344" s="11"/>
    </row>
    <row r="1345" spans="2:2">
      <c r="B1345" s="11"/>
    </row>
    <row r="1346" spans="2:2">
      <c r="B1346" s="11"/>
    </row>
    <row r="1347" spans="2:2">
      <c r="B1347" s="11"/>
    </row>
    <row r="1348" spans="2:2">
      <c r="B1348" s="11"/>
    </row>
    <row r="1349" spans="2:2">
      <c r="B1349" s="11"/>
    </row>
    <row r="1350" spans="2:2">
      <c r="B1350" s="11"/>
    </row>
    <row r="1351" spans="2:2">
      <c r="B1351" s="11"/>
    </row>
    <row r="1352" spans="2:2">
      <c r="B1352" s="11"/>
    </row>
    <row r="1353" spans="2:2">
      <c r="B1353" s="11"/>
    </row>
    <row r="1354" spans="2:2">
      <c r="B1354" s="11"/>
    </row>
    <row r="1355" spans="2:2">
      <c r="B1355" s="11"/>
    </row>
    <row r="1356" spans="2:2">
      <c r="B1356" s="11"/>
    </row>
    <row r="1357" spans="2:2">
      <c r="B1357" s="11"/>
    </row>
    <row r="1358" spans="2:2">
      <c r="B1358" s="11"/>
    </row>
    <row r="1359" spans="2:2">
      <c r="B1359" s="11"/>
    </row>
    <row r="1360" spans="2:2">
      <c r="B1360" s="11"/>
    </row>
    <row r="1361" spans="2:2">
      <c r="B1361" s="11"/>
    </row>
    <row r="1362" spans="2:2">
      <c r="B1362" s="11"/>
    </row>
    <row r="1363" spans="2:2">
      <c r="B1363" s="11"/>
    </row>
    <row r="1364" spans="2:2">
      <c r="B1364" s="11"/>
    </row>
    <row r="1365" spans="2:2">
      <c r="B1365" s="11"/>
    </row>
    <row r="1366" spans="2:2">
      <c r="B1366" s="11"/>
    </row>
    <row r="1367" spans="2:2">
      <c r="B1367" s="11"/>
    </row>
    <row r="1368" spans="2:2">
      <c r="B1368" s="11"/>
    </row>
    <row r="1369" spans="2:2">
      <c r="B1369" s="11"/>
    </row>
    <row r="1370" spans="2:2">
      <c r="B1370" s="11"/>
    </row>
    <row r="1371" spans="2:2">
      <c r="B1371" s="11"/>
    </row>
    <row r="1372" spans="2:2">
      <c r="B1372" s="11"/>
    </row>
    <row r="1373" spans="2:2">
      <c r="B1373" s="11"/>
    </row>
    <row r="1374" spans="2:2">
      <c r="B1374" s="11"/>
    </row>
    <row r="1375" spans="2:2">
      <c r="B1375" s="11"/>
    </row>
    <row r="1376" spans="2:2">
      <c r="B1376" s="11"/>
    </row>
    <row r="1377" spans="2:2">
      <c r="B1377" s="11"/>
    </row>
    <row r="1378" spans="2:2">
      <c r="B1378" s="11"/>
    </row>
    <row r="1379" spans="2:2">
      <c r="B1379" s="11"/>
    </row>
    <row r="1380" spans="2:2">
      <c r="B1380" s="11"/>
    </row>
    <row r="1381" spans="2:2">
      <c r="B1381" s="11"/>
    </row>
    <row r="1382" spans="2:2">
      <c r="B1382" s="11"/>
    </row>
    <row r="1383" spans="2:2">
      <c r="B1383" s="11"/>
    </row>
    <row r="1384" spans="2:2">
      <c r="B1384" s="11"/>
    </row>
    <row r="1385" spans="2:2">
      <c r="B1385" s="11"/>
    </row>
    <row r="1386" spans="2:2">
      <c r="B1386" s="11"/>
    </row>
    <row r="1387" spans="2:2">
      <c r="B1387" s="11"/>
    </row>
    <row r="1388" spans="2:2">
      <c r="B1388" s="11"/>
    </row>
    <row r="1389" spans="2:2">
      <c r="B1389" s="11"/>
    </row>
    <row r="1390" spans="2:2">
      <c r="B1390" s="11"/>
    </row>
    <row r="1391" spans="2:2">
      <c r="B1391" s="11"/>
    </row>
    <row r="1392" spans="2:2">
      <c r="B1392" s="11"/>
    </row>
    <row r="1393" spans="2:2">
      <c r="B1393" s="11"/>
    </row>
    <row r="1394" spans="2:2">
      <c r="B1394" s="11"/>
    </row>
    <row r="1395" spans="2:2">
      <c r="B1395" s="11"/>
    </row>
    <row r="1396" spans="2:2">
      <c r="B1396" s="11"/>
    </row>
    <row r="1397" spans="2:2">
      <c r="B1397" s="11"/>
    </row>
    <row r="1398" spans="2:2">
      <c r="B1398" s="11"/>
    </row>
    <row r="1399" spans="2:2">
      <c r="B1399" s="11"/>
    </row>
    <row r="1400" spans="2:2">
      <c r="B1400" s="11"/>
    </row>
    <row r="1401" spans="2:2">
      <c r="B1401" s="11"/>
    </row>
    <row r="1402" spans="2:2">
      <c r="B1402" s="11"/>
    </row>
    <row r="1403" spans="2:2">
      <c r="B1403" s="11"/>
    </row>
    <row r="1404" spans="2:2">
      <c r="B1404" s="11"/>
    </row>
    <row r="1405" spans="2:2">
      <c r="B1405" s="11"/>
    </row>
    <row r="1406" spans="2:2">
      <c r="B1406" s="11"/>
    </row>
    <row r="1407" spans="2:2">
      <c r="B1407" s="11"/>
    </row>
    <row r="1408" spans="2:2">
      <c r="B1408" s="11"/>
    </row>
    <row r="1409" spans="2:2">
      <c r="B1409" s="11"/>
    </row>
    <row r="1410" spans="2:2">
      <c r="B1410" s="11"/>
    </row>
    <row r="1411" spans="2:2">
      <c r="B1411" s="11"/>
    </row>
    <row r="1412" spans="2:2">
      <c r="B1412" s="11"/>
    </row>
    <row r="1413" spans="2:2">
      <c r="B1413" s="11"/>
    </row>
    <row r="1414" spans="2:2">
      <c r="B1414" s="11"/>
    </row>
    <row r="1415" spans="2:2">
      <c r="B1415" s="11"/>
    </row>
    <row r="1416" spans="2:2">
      <c r="B1416" s="11"/>
    </row>
    <row r="1417" spans="2:2">
      <c r="B1417" s="11"/>
    </row>
    <row r="1418" spans="2:2">
      <c r="B1418" s="11"/>
    </row>
    <row r="1419" spans="2:2">
      <c r="B1419" s="11"/>
    </row>
    <row r="1420" spans="2:2">
      <c r="B1420" s="11"/>
    </row>
    <row r="1421" spans="2:2">
      <c r="B1421" s="11"/>
    </row>
    <row r="1422" spans="2:2">
      <c r="B1422" s="11"/>
    </row>
    <row r="1423" spans="2:2">
      <c r="B1423" s="11"/>
    </row>
    <row r="1424" spans="2:2">
      <c r="B1424" s="11"/>
    </row>
    <row r="1425" spans="2:2">
      <c r="B1425" s="11"/>
    </row>
    <row r="1426" spans="2:2">
      <c r="B1426" s="11"/>
    </row>
    <row r="1427" spans="2:2">
      <c r="B1427" s="11"/>
    </row>
    <row r="1428" spans="2:2">
      <c r="B1428" s="11"/>
    </row>
    <row r="1429" spans="2:2">
      <c r="B1429" s="11"/>
    </row>
    <row r="1430" spans="2:2">
      <c r="B1430" s="11"/>
    </row>
    <row r="1431" spans="2:2">
      <c r="B1431" s="11"/>
    </row>
    <row r="1432" spans="2:2">
      <c r="B1432" s="11"/>
    </row>
    <row r="1433" spans="2:2">
      <c r="B1433" s="11"/>
    </row>
    <row r="1434" spans="2:2">
      <c r="B1434" s="11"/>
    </row>
    <row r="1435" spans="2:2">
      <c r="B1435" s="11"/>
    </row>
    <row r="1436" spans="2:2">
      <c r="B1436" s="11"/>
    </row>
    <row r="1437" spans="2:2">
      <c r="B1437" s="11"/>
    </row>
    <row r="1438" spans="2:2">
      <c r="B1438" s="11"/>
    </row>
    <row r="1439" spans="2:2">
      <c r="B1439" s="11"/>
    </row>
    <row r="1440" spans="2:2">
      <c r="B1440" s="11"/>
    </row>
    <row r="1441" spans="2:2">
      <c r="B1441" s="11"/>
    </row>
    <row r="1442" spans="2:2">
      <c r="B1442" s="11"/>
    </row>
    <row r="1443" spans="2:2">
      <c r="B1443" s="11"/>
    </row>
    <row r="1444" spans="2:2">
      <c r="B1444" s="11"/>
    </row>
    <row r="1445" spans="2:2">
      <c r="B1445" s="11"/>
    </row>
    <row r="1446" spans="2:2">
      <c r="B1446" s="11"/>
    </row>
    <row r="1447" spans="2:2">
      <c r="B1447" s="11"/>
    </row>
    <row r="1448" spans="2:2">
      <c r="B1448" s="11"/>
    </row>
    <row r="1449" spans="2:2">
      <c r="B1449" s="11"/>
    </row>
    <row r="1450" spans="2:2">
      <c r="B1450" s="11"/>
    </row>
    <row r="1451" spans="2:2">
      <c r="B1451" s="11"/>
    </row>
    <row r="1452" spans="2:2">
      <c r="B1452" s="11"/>
    </row>
    <row r="1453" spans="2:2">
      <c r="B1453" s="11"/>
    </row>
    <row r="1454" spans="2:2">
      <c r="B1454" s="11"/>
    </row>
    <row r="1455" spans="2:2">
      <c r="B1455" s="11"/>
    </row>
    <row r="1456" spans="2:2">
      <c r="B1456" s="11"/>
    </row>
    <row r="1457" spans="2:2">
      <c r="B1457" s="11"/>
    </row>
    <row r="1458" spans="2:2">
      <c r="B1458" s="11"/>
    </row>
    <row r="1459" spans="2:2">
      <c r="B1459" s="11"/>
    </row>
    <row r="1460" spans="2:2">
      <c r="B1460" s="11"/>
    </row>
    <row r="1461" spans="2:2">
      <c r="B1461" s="11"/>
    </row>
    <row r="1462" spans="2:2">
      <c r="B1462" s="11"/>
    </row>
    <row r="1463" spans="2:2">
      <c r="B1463" s="11"/>
    </row>
    <row r="1464" spans="2:2">
      <c r="B1464" s="11"/>
    </row>
    <row r="1465" spans="2:2">
      <c r="B1465" s="11"/>
    </row>
    <row r="1466" spans="2:2">
      <c r="B1466" s="11"/>
    </row>
    <row r="1467" spans="2:2">
      <c r="B1467" s="11"/>
    </row>
    <row r="1468" spans="2:2">
      <c r="B1468" s="11"/>
    </row>
    <row r="1469" spans="2:2">
      <c r="B1469" s="11"/>
    </row>
    <row r="1470" spans="2:2">
      <c r="B1470" s="11"/>
    </row>
    <row r="1471" spans="2:2">
      <c r="B1471" s="11"/>
    </row>
    <row r="1472" spans="2:2">
      <c r="B1472" s="11"/>
    </row>
    <row r="1473" spans="2:2">
      <c r="B1473" s="11"/>
    </row>
    <row r="1474" spans="2:2">
      <c r="B1474" s="11"/>
    </row>
    <row r="1475" spans="2:2">
      <c r="B1475" s="11"/>
    </row>
    <row r="1476" spans="2:2">
      <c r="B1476" s="11"/>
    </row>
    <row r="1477" spans="2:2">
      <c r="B1477" s="11"/>
    </row>
    <row r="1478" spans="2:2">
      <c r="B1478" s="11"/>
    </row>
    <row r="1479" spans="2:2">
      <c r="B1479" s="11"/>
    </row>
    <row r="1480" spans="2:2">
      <c r="B1480" s="11"/>
    </row>
    <row r="1481" spans="2:2">
      <c r="B1481" s="11"/>
    </row>
    <row r="1482" spans="2:2">
      <c r="B1482" s="11"/>
    </row>
    <row r="1483" spans="2:2">
      <c r="B1483" s="11"/>
    </row>
    <row r="1484" spans="2:2">
      <c r="B1484" s="11"/>
    </row>
    <row r="1485" spans="2:2">
      <c r="B1485" s="11"/>
    </row>
    <row r="1486" spans="2:2">
      <c r="B1486" s="11"/>
    </row>
    <row r="1487" spans="2:2">
      <c r="B1487" s="11"/>
    </row>
    <row r="1488" spans="2:2">
      <c r="B1488" s="11"/>
    </row>
    <row r="1489" spans="2:2">
      <c r="B1489" s="11"/>
    </row>
    <row r="1490" spans="2:2">
      <c r="B1490" s="11"/>
    </row>
    <row r="1491" spans="2:2">
      <c r="B1491" s="11"/>
    </row>
    <row r="1492" spans="2:2">
      <c r="B1492" s="11"/>
    </row>
    <row r="1493" spans="2:2">
      <c r="B1493" s="11"/>
    </row>
  </sheetData>
  <mergeCells count="17"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  <mergeCell ref="B6:F6"/>
    <mergeCell ref="B7:F7"/>
    <mergeCell ref="D11:D13"/>
    <mergeCell ref="B15:C15"/>
    <mergeCell ref="B11:C13"/>
    <mergeCell ref="E11:E13"/>
    <mergeCell ref="F11:F13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I77"/>
  <sheetViews>
    <sheetView tabSelected="1" zoomScaleSheetLayoutView="90" workbookViewId="0">
      <selection activeCell="G77" sqref="G77"/>
    </sheetView>
  </sheetViews>
  <sheetFormatPr baseColWidth="10" defaultColWidth="16.85546875" defaultRowHeight="15"/>
  <cols>
    <col min="1" max="1" width="46" style="2" customWidth="1"/>
    <col min="2" max="2" width="15.140625" style="2" bestFit="1" customWidth="1"/>
    <col min="3" max="3" width="15.140625" style="2" customWidth="1"/>
    <col min="4" max="4" width="15.28515625" style="2" customWidth="1"/>
    <col min="5" max="5" width="15.85546875" style="2" customWidth="1"/>
    <col min="6" max="6" width="16.7109375" style="2" customWidth="1"/>
    <col min="7" max="7" width="17.140625" style="2" customWidth="1"/>
    <col min="8" max="9" width="17.140625" style="2" bestFit="1" customWidth="1"/>
    <col min="10" max="16384" width="16.85546875" style="2"/>
  </cols>
  <sheetData>
    <row r="1" spans="1:9">
      <c r="A1" s="107" t="s">
        <v>207</v>
      </c>
      <c r="B1" s="107"/>
      <c r="C1" s="107"/>
      <c r="D1" s="107"/>
      <c r="E1" s="107"/>
      <c r="F1" s="107"/>
      <c r="G1" s="107"/>
    </row>
    <row r="2" spans="1:9">
      <c r="A2" s="107" t="s">
        <v>205</v>
      </c>
      <c r="B2" s="107"/>
      <c r="C2" s="107"/>
      <c r="D2" s="107"/>
      <c r="E2" s="107"/>
      <c r="F2" s="107"/>
      <c r="G2" s="107"/>
    </row>
    <row r="3" spans="1:9">
      <c r="A3" s="107" t="s">
        <v>206</v>
      </c>
      <c r="B3" s="107"/>
      <c r="C3" s="107"/>
      <c r="D3" s="107"/>
      <c r="E3" s="107"/>
      <c r="F3" s="107"/>
      <c r="G3" s="107"/>
    </row>
    <row r="4" spans="1:9">
      <c r="A4" s="108" t="s">
        <v>22</v>
      </c>
      <c r="B4" s="108"/>
      <c r="C4" s="108"/>
      <c r="D4" s="108"/>
      <c r="E4" s="108"/>
      <c r="F4" s="108"/>
      <c r="G4" s="108"/>
    </row>
    <row r="5" spans="1:9">
      <c r="A5" s="52" t="s">
        <v>200</v>
      </c>
      <c r="B5" s="53"/>
      <c r="C5" s="53"/>
      <c r="D5" s="53"/>
      <c r="E5" s="53"/>
      <c r="F5" s="53"/>
      <c r="G5" s="53"/>
    </row>
    <row r="6" spans="1:9">
      <c r="A6" s="52" t="s">
        <v>117</v>
      </c>
      <c r="B6" s="54"/>
      <c r="C6" s="54"/>
      <c r="D6" s="54"/>
      <c r="E6" s="54"/>
      <c r="F6" s="54"/>
      <c r="G6" s="54"/>
    </row>
    <row r="7" spans="1:9" ht="33.75">
      <c r="A7" s="74"/>
      <c r="B7" s="75" t="s">
        <v>2</v>
      </c>
      <c r="C7" s="69" t="s">
        <v>201</v>
      </c>
      <c r="D7" s="69" t="s">
        <v>208</v>
      </c>
      <c r="E7" s="69" t="s">
        <v>202</v>
      </c>
      <c r="F7" s="69" t="s">
        <v>203</v>
      </c>
      <c r="G7" s="69" t="s">
        <v>204</v>
      </c>
    </row>
    <row r="8" spans="1:9">
      <c r="A8" s="29"/>
      <c r="B8" s="70"/>
      <c r="C8" s="78"/>
      <c r="D8" s="112"/>
      <c r="E8" s="78"/>
      <c r="F8" s="71"/>
      <c r="G8" s="79"/>
    </row>
    <row r="9" spans="1:9" s="48" customFormat="1" ht="15.75">
      <c r="A9" s="31" t="s">
        <v>3</v>
      </c>
      <c r="B9" s="55">
        <f>SUM(B11:B14)</f>
        <v>62049300</v>
      </c>
      <c r="C9" s="86">
        <f>SUM(C11:C14)</f>
        <v>18712248.790000003</v>
      </c>
      <c r="D9" s="113">
        <f t="shared" ref="D9:F9" si="0">SUM(D11:D14)</f>
        <v>44230</v>
      </c>
      <c r="E9" s="86">
        <f>SUM(E11:E14)</f>
        <v>9088569.1799999997</v>
      </c>
      <c r="F9" s="77">
        <f t="shared" si="0"/>
        <v>0</v>
      </c>
      <c r="G9" s="86">
        <f>SUM(G11:G14)</f>
        <v>27845047.969999999</v>
      </c>
      <c r="H9" s="72"/>
    </row>
    <row r="10" spans="1:9">
      <c r="A10" s="29"/>
      <c r="B10" s="80"/>
      <c r="C10" s="87"/>
      <c r="D10" s="114"/>
      <c r="E10" s="90"/>
      <c r="F10" s="33"/>
      <c r="G10" s="87"/>
    </row>
    <row r="11" spans="1:9">
      <c r="A11" s="34" t="s">
        <v>5</v>
      </c>
      <c r="B11" s="81">
        <v>29792994</v>
      </c>
      <c r="C11" s="88">
        <v>13184713.49</v>
      </c>
      <c r="D11" s="115"/>
      <c r="E11" s="91"/>
      <c r="F11" s="35"/>
      <c r="G11" s="88">
        <f>SUM(C11:F11)</f>
        <v>13184713.49</v>
      </c>
    </row>
    <row r="12" spans="1:9">
      <c r="A12" s="34" t="s">
        <v>6</v>
      </c>
      <c r="B12" s="81">
        <v>4212332</v>
      </c>
      <c r="C12" s="88">
        <v>2012886.41</v>
      </c>
      <c r="D12" s="115"/>
      <c r="E12" s="91"/>
      <c r="F12" s="35"/>
      <c r="G12" s="88">
        <f t="shared" ref="G12:G15" si="1">SUM(C12:F12)</f>
        <v>2012886.41</v>
      </c>
    </row>
    <row r="13" spans="1:9">
      <c r="A13" s="34" t="s">
        <v>7</v>
      </c>
      <c r="B13" s="81">
        <f>7312571+11637183+1+116461</f>
        <v>19066216</v>
      </c>
      <c r="C13" s="88">
        <v>2969891.79</v>
      </c>
      <c r="D13" s="115">
        <v>4230</v>
      </c>
      <c r="E13" s="91">
        <v>5595552.7199999997</v>
      </c>
      <c r="F13" s="35"/>
      <c r="G13" s="88">
        <f>SUM(C13:F13)</f>
        <v>8569674.5099999998</v>
      </c>
      <c r="H13" s="117"/>
      <c r="I13" s="118"/>
    </row>
    <row r="14" spans="1:9">
      <c r="A14" s="34" t="s">
        <v>8</v>
      </c>
      <c r="B14" s="81">
        <f>1165842+7643916+168000</f>
        <v>8977758</v>
      </c>
      <c r="C14" s="88">
        <v>544757.1</v>
      </c>
      <c r="D14" s="76">
        <v>40000</v>
      </c>
      <c r="E14" s="91">
        <v>3493016.46</v>
      </c>
      <c r="F14" s="35"/>
      <c r="G14" s="88">
        <f>SUM(C14:F14)</f>
        <v>4077773.56</v>
      </c>
      <c r="H14" s="1"/>
      <c r="I14" s="119"/>
    </row>
    <row r="15" spans="1:9">
      <c r="A15" s="29"/>
      <c r="B15" s="81"/>
      <c r="C15" s="88"/>
      <c r="D15" s="76"/>
      <c r="E15" s="91"/>
      <c r="F15" s="35"/>
      <c r="G15" s="88">
        <f t="shared" si="1"/>
        <v>0</v>
      </c>
    </row>
    <row r="16" spans="1:9" s="48" customFormat="1" ht="15.75">
      <c r="A16" s="31" t="s">
        <v>9</v>
      </c>
      <c r="B16" s="84">
        <f t="shared" ref="B16:G16" si="2">+B18+B19</f>
        <v>27386318</v>
      </c>
      <c r="C16" s="89">
        <f t="shared" si="2"/>
        <v>1014060.53</v>
      </c>
      <c r="D16" s="85">
        <f t="shared" si="2"/>
        <v>9904521.3000000007</v>
      </c>
      <c r="E16" s="92">
        <f>+E18+E19</f>
        <v>511747.5</v>
      </c>
      <c r="F16" s="116">
        <f>SUM(F18:F19)</f>
        <v>464291.62</v>
      </c>
      <c r="G16" s="89">
        <f t="shared" si="2"/>
        <v>11894620.950000001</v>
      </c>
    </row>
    <row r="17" spans="1:9">
      <c r="A17" s="29"/>
      <c r="B17" s="33"/>
      <c r="C17" s="90"/>
      <c r="D17" s="33"/>
      <c r="E17" s="90"/>
      <c r="F17" s="33"/>
      <c r="G17" s="87"/>
    </row>
    <row r="18" spans="1:9">
      <c r="A18" s="34" t="s">
        <v>10</v>
      </c>
      <c r="B18" s="35">
        <f>961626+464292+23798397</f>
        <v>25224315</v>
      </c>
      <c r="C18" s="91">
        <v>899814.23</v>
      </c>
      <c r="D18" s="91">
        <v>9904521.3000000007</v>
      </c>
      <c r="E18" s="91"/>
      <c r="F18" s="91">
        <v>464291.62</v>
      </c>
      <c r="G18" s="88">
        <f t="shared" ref="G18:G19" si="3">SUM(C18:F18)</f>
        <v>11268627.15</v>
      </c>
      <c r="H18" s="94"/>
      <c r="I18" s="118"/>
    </row>
    <row r="19" spans="1:9">
      <c r="A19" s="34" t="s">
        <v>12</v>
      </c>
      <c r="B19" s="35">
        <f>804728+8600+1348675</f>
        <v>2162003</v>
      </c>
      <c r="C19" s="91">
        <v>114246.3</v>
      </c>
      <c r="D19" s="35"/>
      <c r="E19" s="91">
        <v>511747.5</v>
      </c>
      <c r="F19" s="35"/>
      <c r="G19" s="88">
        <f t="shared" si="3"/>
        <v>625993.80000000005</v>
      </c>
    </row>
    <row r="20" spans="1:9">
      <c r="A20" s="29"/>
      <c r="B20" s="35"/>
      <c r="C20" s="35"/>
      <c r="D20" s="35"/>
      <c r="E20" s="91"/>
      <c r="F20" s="35"/>
      <c r="G20" s="88"/>
    </row>
    <row r="21" spans="1:9" s="48" customFormat="1" ht="15.75">
      <c r="A21" s="31" t="s">
        <v>13</v>
      </c>
      <c r="B21" s="56">
        <f t="shared" ref="B21:G21" si="4">+B23+B25</f>
        <v>0</v>
      </c>
      <c r="C21" s="56">
        <f t="shared" si="4"/>
        <v>0</v>
      </c>
      <c r="D21" s="56">
        <f t="shared" si="4"/>
        <v>0</v>
      </c>
      <c r="E21" s="92">
        <f t="shared" si="4"/>
        <v>0</v>
      </c>
      <c r="F21" s="56">
        <f t="shared" si="4"/>
        <v>0</v>
      </c>
      <c r="G21" s="82">
        <f t="shared" si="4"/>
        <v>0</v>
      </c>
    </row>
    <row r="22" spans="1:9">
      <c r="A22" s="29"/>
      <c r="B22" s="33"/>
      <c r="C22" s="33"/>
      <c r="D22" s="33"/>
      <c r="E22" s="90"/>
      <c r="F22" s="33"/>
      <c r="G22" s="80"/>
    </row>
    <row r="23" spans="1:9">
      <c r="A23" s="34" t="s">
        <v>122</v>
      </c>
      <c r="B23" s="35"/>
      <c r="C23" s="35"/>
      <c r="D23" s="35"/>
      <c r="E23" s="91"/>
      <c r="F23" s="35"/>
      <c r="G23" s="81">
        <f t="shared" ref="G23:G26" si="5">SUM(C23:F23)</f>
        <v>0</v>
      </c>
    </row>
    <row r="24" spans="1:9" s="8" customFormat="1" ht="12">
      <c r="A24" s="34" t="s">
        <v>126</v>
      </c>
      <c r="B24" s="35"/>
      <c r="C24" s="35"/>
      <c r="D24" s="35"/>
      <c r="E24" s="91"/>
      <c r="F24" s="35"/>
      <c r="G24" s="81">
        <f t="shared" si="5"/>
        <v>0</v>
      </c>
    </row>
    <row r="25" spans="1:9">
      <c r="A25" s="34" t="s">
        <v>123</v>
      </c>
      <c r="B25" s="35">
        <f>SUM(B26:B26)</f>
        <v>0</v>
      </c>
      <c r="C25" s="35"/>
      <c r="D25" s="35"/>
      <c r="E25" s="91"/>
      <c r="F25" s="35"/>
      <c r="G25" s="81">
        <f t="shared" si="5"/>
        <v>0</v>
      </c>
    </row>
    <row r="26" spans="1:9" s="8" customFormat="1" ht="12">
      <c r="A26" s="34" t="s">
        <v>128</v>
      </c>
      <c r="B26" s="35"/>
      <c r="C26" s="35"/>
      <c r="D26" s="35"/>
      <c r="E26" s="91"/>
      <c r="F26" s="35"/>
      <c r="G26" s="81">
        <f t="shared" si="5"/>
        <v>0</v>
      </c>
    </row>
    <row r="27" spans="1:9">
      <c r="A27" s="29"/>
      <c r="B27" s="35"/>
      <c r="C27" s="35"/>
      <c r="D27" s="35"/>
      <c r="E27" s="91"/>
      <c r="F27" s="35"/>
      <c r="G27" s="81"/>
    </row>
    <row r="28" spans="1:9">
      <c r="A28" s="36" t="s">
        <v>14</v>
      </c>
      <c r="B28" s="37">
        <f t="shared" ref="B28:G28" si="6">+B21+B16+B9</f>
        <v>89435618</v>
      </c>
      <c r="C28" s="73">
        <f t="shared" si="6"/>
        <v>19726309.320000004</v>
      </c>
      <c r="D28" s="37">
        <f t="shared" si="6"/>
        <v>9948751.3000000007</v>
      </c>
      <c r="E28" s="93">
        <f>+E21+E16+E9</f>
        <v>9600316.6799999997</v>
      </c>
      <c r="F28" s="37">
        <f t="shared" si="6"/>
        <v>464291.62</v>
      </c>
      <c r="G28" s="83">
        <f t="shared" si="6"/>
        <v>39739668.920000002</v>
      </c>
    </row>
    <row r="29" spans="1:9" hidden="1">
      <c r="A29" s="50"/>
      <c r="B29" s="15"/>
      <c r="C29" s="15"/>
      <c r="D29" s="9"/>
      <c r="E29" s="9"/>
      <c r="F29" s="9"/>
      <c r="G29" s="9"/>
    </row>
    <row r="30" spans="1:9" hidden="1"/>
    <row r="31" spans="1:9" hidden="1"/>
    <row r="32" spans="1:9" hidden="1">
      <c r="A32" s="6"/>
      <c r="B32" s="1"/>
      <c r="C32" s="1"/>
      <c r="D32" s="1"/>
      <c r="E32" s="1"/>
      <c r="F32" s="1"/>
      <c r="G32" s="1"/>
    </row>
    <row r="33" spans="1:7" hidden="1">
      <c r="A33" s="6"/>
      <c r="B33" s="1"/>
      <c r="C33" s="1"/>
      <c r="D33" s="1"/>
      <c r="E33" s="1"/>
      <c r="F33" s="1"/>
      <c r="G33" s="1"/>
    </row>
    <row r="34" spans="1:7" ht="26.25" hidden="1">
      <c r="A34" s="109"/>
      <c r="B34" s="109"/>
      <c r="C34" s="109"/>
      <c r="D34" s="109"/>
      <c r="E34" s="109"/>
      <c r="F34" s="109"/>
      <c r="G34" s="109"/>
    </row>
    <row r="35" spans="1:7" ht="20.25" hidden="1">
      <c r="A35" s="110" t="s">
        <v>199</v>
      </c>
      <c r="B35" s="110"/>
      <c r="C35" s="110"/>
      <c r="D35" s="110"/>
      <c r="E35" s="110"/>
      <c r="F35" s="110"/>
      <c r="G35" s="110"/>
    </row>
    <row r="36" spans="1:7" ht="20.25" hidden="1">
      <c r="A36" s="110" t="s">
        <v>115</v>
      </c>
      <c r="B36" s="110"/>
      <c r="C36" s="110"/>
      <c r="D36" s="110"/>
      <c r="E36" s="110"/>
      <c r="F36" s="110"/>
      <c r="G36" s="110"/>
    </row>
    <row r="37" spans="1:7" ht="18" hidden="1">
      <c r="A37" s="111" t="s">
        <v>116</v>
      </c>
      <c r="B37" s="111"/>
      <c r="C37" s="111"/>
      <c r="D37" s="111"/>
      <c r="E37" s="111"/>
      <c r="F37" s="111"/>
      <c r="G37" s="111"/>
    </row>
    <row r="38" spans="1:7" hidden="1">
      <c r="A38" s="107" t="s">
        <v>0</v>
      </c>
      <c r="B38" s="107"/>
      <c r="C38" s="107"/>
      <c r="D38" s="107"/>
      <c r="E38" s="107"/>
      <c r="F38" s="107"/>
      <c r="G38" s="107"/>
    </row>
    <row r="39" spans="1:7" ht="15.75" hidden="1">
      <c r="B39" s="3"/>
      <c r="C39" s="3"/>
      <c r="D39" s="3"/>
      <c r="E39" s="3"/>
      <c r="F39" s="3"/>
      <c r="G39" s="3"/>
    </row>
    <row r="40" spans="1:7" hidden="1">
      <c r="A40" s="5" t="s">
        <v>15</v>
      </c>
      <c r="B40" s="1"/>
      <c r="C40" s="1"/>
      <c r="D40" s="1"/>
      <c r="E40" s="1"/>
      <c r="F40" s="1"/>
      <c r="G40" s="1"/>
    </row>
    <row r="41" spans="1:7" hidden="1">
      <c r="A41" s="5" t="s">
        <v>117</v>
      </c>
      <c r="B41" s="4"/>
      <c r="C41" s="4"/>
      <c r="D41" s="4"/>
      <c r="E41" s="4"/>
      <c r="F41" s="4"/>
      <c r="G41" s="4"/>
    </row>
    <row r="42" spans="1:7" ht="15" hidden="1" customHeight="1">
      <c r="A42" s="104" t="s">
        <v>1</v>
      </c>
      <c r="B42" s="104" t="s">
        <v>2</v>
      </c>
      <c r="C42" s="67"/>
      <c r="D42" s="106" t="s">
        <v>135</v>
      </c>
      <c r="E42" s="106"/>
      <c r="F42" s="106"/>
      <c r="G42" s="106"/>
    </row>
    <row r="43" spans="1:7" ht="22.5" hidden="1" customHeight="1">
      <c r="A43" s="105"/>
      <c r="B43" s="105"/>
      <c r="C43" s="68"/>
      <c r="D43" s="7" t="s">
        <v>19</v>
      </c>
      <c r="E43" s="7" t="s">
        <v>18</v>
      </c>
      <c r="F43" s="7" t="s">
        <v>20</v>
      </c>
      <c r="G43" s="7" t="s">
        <v>21</v>
      </c>
    </row>
    <row r="44" spans="1:7" hidden="1">
      <c r="A44" s="29"/>
      <c r="B44" s="30"/>
      <c r="C44" s="30"/>
      <c r="D44" s="30"/>
      <c r="E44" s="30"/>
      <c r="F44" s="30"/>
      <c r="G44" s="30"/>
    </row>
    <row r="45" spans="1:7" hidden="1">
      <c r="A45" s="31" t="s">
        <v>3</v>
      </c>
      <c r="B45" s="32">
        <f t="shared" ref="B45:F45" si="7">SUM(B47:B51)</f>
        <v>668259156</v>
      </c>
      <c r="C45" s="32"/>
      <c r="D45" s="32">
        <f>SUM(D47:D51)</f>
        <v>210579275.15000001</v>
      </c>
      <c r="E45" s="32"/>
      <c r="F45" s="32">
        <f t="shared" si="7"/>
        <v>1812484.5100000002</v>
      </c>
      <c r="G45" s="32">
        <f>+G50</f>
        <v>15714.67</v>
      </c>
    </row>
    <row r="46" spans="1:7" hidden="1">
      <c r="A46" s="29"/>
      <c r="B46" s="33"/>
      <c r="C46" s="33"/>
      <c r="D46" s="33"/>
      <c r="E46" s="33"/>
      <c r="F46" s="33"/>
      <c r="G46" s="33"/>
    </row>
    <row r="47" spans="1:7" hidden="1">
      <c r="A47" s="34" t="s">
        <v>4</v>
      </c>
      <c r="B47" s="35">
        <f>+'[1]RESULTADOS OPERATIVOS en soles'!D24</f>
        <v>225999725</v>
      </c>
      <c r="C47" s="35"/>
      <c r="D47" s="35"/>
      <c r="E47" s="35"/>
      <c r="F47" s="35"/>
      <c r="G47" s="35"/>
    </row>
    <row r="48" spans="1:7" hidden="1">
      <c r="A48" s="34" t="s">
        <v>5</v>
      </c>
      <c r="B48" s="35">
        <f>+'[1]RESULTADOS OPERATIVOS en soles'!D25</f>
        <v>43798200</v>
      </c>
      <c r="C48" s="35"/>
      <c r="D48" s="35">
        <v>24693160.789999999</v>
      </c>
      <c r="E48" s="35"/>
      <c r="F48" s="35"/>
      <c r="G48" s="35"/>
    </row>
    <row r="49" spans="1:7" hidden="1">
      <c r="A49" s="34" t="s">
        <v>6</v>
      </c>
      <c r="B49" s="35">
        <f>+'[1]RESULTADOS OPERATIVOS en soles'!D26</f>
        <v>30961000</v>
      </c>
      <c r="C49" s="35"/>
      <c r="D49" s="35">
        <v>20617770</v>
      </c>
      <c r="E49" s="35"/>
      <c r="F49" s="35"/>
      <c r="G49" s="35"/>
    </row>
    <row r="50" spans="1:7" hidden="1">
      <c r="A50" s="34" t="s">
        <v>7</v>
      </c>
      <c r="B50" s="35">
        <f>+'[1]RESULTADOS OPERATIVOS en soles'!D27</f>
        <v>113789052</v>
      </c>
      <c r="C50" s="35"/>
      <c r="D50" s="35">
        <v>66501149.460000001</v>
      </c>
      <c r="E50" s="35"/>
      <c r="F50" s="35">
        <v>1107123.3500000001</v>
      </c>
      <c r="G50" s="35">
        <v>15714.67</v>
      </c>
    </row>
    <row r="51" spans="1:7" hidden="1">
      <c r="A51" s="34" t="s">
        <v>8</v>
      </c>
      <c r="B51" s="35">
        <f>+'[1]RESULTADOS OPERATIVOS en soles'!D28</f>
        <v>253711179</v>
      </c>
      <c r="C51" s="35"/>
      <c r="D51" s="35">
        <v>98767194.900000006</v>
      </c>
      <c r="E51" s="35"/>
      <c r="F51" s="35">
        <v>705361.16</v>
      </c>
      <c r="G51" s="35"/>
    </row>
    <row r="52" spans="1:7" hidden="1">
      <c r="A52" s="29"/>
      <c r="B52" s="35"/>
      <c r="C52" s="35"/>
      <c r="D52" s="35"/>
      <c r="E52" s="35"/>
      <c r="F52" s="35"/>
      <c r="G52" s="35"/>
    </row>
    <row r="53" spans="1:7" hidden="1">
      <c r="A53" s="31" t="s">
        <v>9</v>
      </c>
      <c r="B53" s="35">
        <f>SUM(B55:B57)</f>
        <v>90370811</v>
      </c>
      <c r="C53" s="35"/>
      <c r="D53" s="35">
        <f>+D55+D56+D57</f>
        <v>1728960.4100000001</v>
      </c>
      <c r="E53" s="35">
        <f>+E55+E56+E57</f>
        <v>13250440.85</v>
      </c>
      <c r="F53" s="35">
        <f>+F55+F56+F57</f>
        <v>8301583.3399999999</v>
      </c>
      <c r="G53" s="35">
        <f>+G55+G56+G57</f>
        <v>19431297</v>
      </c>
    </row>
    <row r="54" spans="1:7" hidden="1">
      <c r="A54" s="29"/>
      <c r="B54" s="33"/>
      <c r="C54" s="33"/>
      <c r="D54" s="33"/>
      <c r="E54" s="33"/>
      <c r="F54" s="33"/>
      <c r="G54" s="33"/>
    </row>
    <row r="55" spans="1:7" hidden="1">
      <c r="A55" s="34" t="s">
        <v>10</v>
      </c>
      <c r="B55" s="35">
        <f>+'[1]RESULTADOS OPERATIVOS en soles'!D29</f>
        <v>64570750</v>
      </c>
      <c r="C55" s="35"/>
      <c r="D55" s="35">
        <v>549676.13</v>
      </c>
      <c r="E55" s="35"/>
      <c r="F55" s="35">
        <v>8301583.3399999999</v>
      </c>
      <c r="G55" s="35">
        <v>19431297</v>
      </c>
    </row>
    <row r="56" spans="1:7" hidden="1">
      <c r="A56" s="34" t="s">
        <v>11</v>
      </c>
      <c r="B56" s="35">
        <f>+'[1]RESULTADOS OPERATIVOS en soles'!D30</f>
        <v>18902400</v>
      </c>
      <c r="C56" s="35"/>
      <c r="D56" s="35"/>
      <c r="E56" s="35">
        <v>13250440.85</v>
      </c>
      <c r="F56" s="35"/>
      <c r="G56" s="35"/>
    </row>
    <row r="57" spans="1:7" hidden="1">
      <c r="A57" s="34" t="s">
        <v>12</v>
      </c>
      <c r="B57" s="35">
        <f>+'[1]RESULTADOS OPERATIVOS en soles'!D31</f>
        <v>6897661</v>
      </c>
      <c r="C57" s="35"/>
      <c r="D57" s="35">
        <v>1179284.28</v>
      </c>
      <c r="E57" s="35"/>
      <c r="F57" s="35"/>
      <c r="G57" s="35"/>
    </row>
    <row r="58" spans="1:7" hidden="1">
      <c r="A58" s="29"/>
      <c r="B58" s="35"/>
      <c r="C58" s="35"/>
      <c r="D58" s="35"/>
      <c r="E58" s="35"/>
      <c r="F58" s="35"/>
      <c r="G58" s="35"/>
    </row>
    <row r="59" spans="1:7" hidden="1">
      <c r="A59" s="31" t="s">
        <v>13</v>
      </c>
      <c r="B59" s="35">
        <f t="shared" ref="B59:E59" si="8">+B61+B66</f>
        <v>11710912495</v>
      </c>
      <c r="C59" s="35"/>
      <c r="D59" s="35"/>
      <c r="E59" s="35">
        <f t="shared" si="8"/>
        <v>8291351661.9300003</v>
      </c>
      <c r="F59" s="35"/>
      <c r="G59" s="35"/>
    </row>
    <row r="60" spans="1:7" hidden="1">
      <c r="A60" s="29"/>
      <c r="B60" s="33"/>
      <c r="C60" s="33"/>
      <c r="D60" s="33"/>
      <c r="E60" s="33"/>
      <c r="F60" s="33"/>
      <c r="G60" s="33"/>
    </row>
    <row r="61" spans="1:7" hidden="1">
      <c r="A61" s="34" t="s">
        <v>122</v>
      </c>
      <c r="B61" s="35">
        <f t="shared" ref="B61:E61" si="9">SUM(B62:B65)</f>
        <v>6426938387</v>
      </c>
      <c r="C61" s="35"/>
      <c r="D61" s="35"/>
      <c r="E61" s="35">
        <f t="shared" si="9"/>
        <v>4015483600.4100003</v>
      </c>
      <c r="F61" s="35"/>
      <c r="G61" s="35"/>
    </row>
    <row r="62" spans="1:7" hidden="1">
      <c r="A62" s="34" t="s">
        <v>130</v>
      </c>
      <c r="B62" s="35">
        <f>+'[1]RESULTADOS OPERATIVOS en soles'!D133</f>
        <v>33000</v>
      </c>
      <c r="C62" s="35"/>
      <c r="D62" s="35"/>
      <c r="E62" s="35">
        <f>+'[1]RESULTADOS OPERATIVOS en soles'!E133</f>
        <v>31831.23</v>
      </c>
      <c r="F62" s="35"/>
      <c r="G62" s="35"/>
    </row>
    <row r="63" spans="1:7" hidden="1">
      <c r="A63" s="34" t="s">
        <v>126</v>
      </c>
      <c r="B63" s="35">
        <f>+'[1]RESULTADOS OPERATIVOS en soles'!D134</f>
        <v>26145581</v>
      </c>
      <c r="C63" s="35"/>
      <c r="D63" s="35"/>
      <c r="E63" s="35">
        <f>+'[1]RESULTADOS OPERATIVOS en soles'!E134</f>
        <v>16517847.17</v>
      </c>
      <c r="F63" s="35"/>
      <c r="G63" s="35"/>
    </row>
    <row r="64" spans="1:7" hidden="1">
      <c r="A64" s="34" t="s">
        <v>127</v>
      </c>
      <c r="B64" s="35">
        <f>+'[1]RESULTADOS OPERATIVOS en soles'!D135</f>
        <v>1714485065</v>
      </c>
      <c r="C64" s="35"/>
      <c r="D64" s="35"/>
      <c r="E64" s="35">
        <f>+'[1]RESULTADOS OPERATIVOS en soles'!E135</f>
        <v>1121153360.71</v>
      </c>
      <c r="F64" s="35"/>
      <c r="G64" s="35"/>
    </row>
    <row r="65" spans="1:7" hidden="1">
      <c r="A65" s="34" t="s">
        <v>125</v>
      </c>
      <c r="B65" s="35">
        <f>+'[1]RESULTADOS OPERATIVOS en soles'!D136</f>
        <v>4686274741</v>
      </c>
      <c r="C65" s="35"/>
      <c r="D65" s="35"/>
      <c r="E65" s="35">
        <f>+'[1]RESULTADOS OPERATIVOS en soles'!E136</f>
        <v>2877780561.3000002</v>
      </c>
      <c r="F65" s="35"/>
      <c r="G65" s="35"/>
    </row>
    <row r="66" spans="1:7" hidden="1">
      <c r="A66" s="34" t="s">
        <v>123</v>
      </c>
      <c r="B66" s="35">
        <f t="shared" ref="B66:E66" si="10">SUM(B67:B70)</f>
        <v>5283974108</v>
      </c>
      <c r="C66" s="35"/>
      <c r="D66" s="35"/>
      <c r="E66" s="35">
        <f t="shared" si="10"/>
        <v>4275868061.52</v>
      </c>
      <c r="F66" s="35"/>
      <c r="G66" s="35"/>
    </row>
    <row r="67" spans="1:7" hidden="1">
      <c r="A67" s="34" t="s">
        <v>130</v>
      </c>
      <c r="B67" s="35">
        <f>+'[1]RESULTADOS OPERATIVOS en soles'!D139</f>
        <v>1510000</v>
      </c>
      <c r="C67" s="35"/>
      <c r="D67" s="35"/>
      <c r="E67" s="35">
        <f>+'[1]RESULTADOS OPERATIVOS en soles'!E139</f>
        <v>1457931.68</v>
      </c>
      <c r="F67" s="35"/>
      <c r="G67" s="35"/>
    </row>
    <row r="68" spans="1:7" hidden="1">
      <c r="A68" s="34" t="s">
        <v>128</v>
      </c>
      <c r="B68" s="35">
        <f>+'[1]RESULTADOS OPERATIVOS en soles'!D140</f>
        <v>53700038</v>
      </c>
      <c r="C68" s="35"/>
      <c r="D68" s="35"/>
      <c r="E68" s="35">
        <f>+'[1]RESULTADOS OPERATIVOS en soles'!E140</f>
        <v>32648563</v>
      </c>
      <c r="F68" s="35"/>
      <c r="G68" s="35"/>
    </row>
    <row r="69" spans="1:7" hidden="1">
      <c r="A69" s="34" t="s">
        <v>129</v>
      </c>
      <c r="B69" s="35">
        <f>+'[1]RESULTADOS OPERATIVOS en soles'!D141</f>
        <v>2293215923</v>
      </c>
      <c r="C69" s="35"/>
      <c r="D69" s="35"/>
      <c r="E69" s="35">
        <f>+'[1]RESULTADOS OPERATIVOS en soles'!E141</f>
        <v>1811449728.6600001</v>
      </c>
      <c r="F69" s="35"/>
      <c r="G69" s="35"/>
    </row>
    <row r="70" spans="1:7" hidden="1">
      <c r="A70" s="34" t="s">
        <v>124</v>
      </c>
      <c r="B70" s="35">
        <f>+'[1]RESULTADOS OPERATIVOS en soles'!D142</f>
        <v>2935548147</v>
      </c>
      <c r="C70" s="35"/>
      <c r="D70" s="35"/>
      <c r="E70" s="35">
        <f>+'[1]RESULTADOS OPERATIVOS en soles'!E142</f>
        <v>2430311838.1799998</v>
      </c>
      <c r="F70" s="35"/>
      <c r="G70" s="35"/>
    </row>
    <row r="71" spans="1:7" hidden="1">
      <c r="A71" s="29"/>
      <c r="B71" s="35"/>
      <c r="C71" s="35"/>
      <c r="D71" s="35"/>
      <c r="E71" s="35"/>
      <c r="F71" s="35"/>
      <c r="G71" s="35"/>
    </row>
    <row r="72" spans="1:7" hidden="1">
      <c r="A72" s="36" t="s">
        <v>14</v>
      </c>
      <c r="B72" s="37">
        <f t="shared" ref="B72:G72" si="11">+B59+B53+B45</f>
        <v>12469542462</v>
      </c>
      <c r="C72" s="37"/>
      <c r="D72" s="37">
        <f t="shared" si="11"/>
        <v>212308235.56</v>
      </c>
      <c r="E72" s="37">
        <f t="shared" si="11"/>
        <v>8304602102.7800007</v>
      </c>
      <c r="F72" s="37">
        <f t="shared" si="11"/>
        <v>10114067.85</v>
      </c>
      <c r="G72" s="37">
        <f t="shared" si="11"/>
        <v>19447011.670000002</v>
      </c>
    </row>
    <row r="73" spans="1:7" hidden="1">
      <c r="A73" s="28"/>
      <c r="B73" s="51"/>
      <c r="C73" s="51"/>
      <c r="D73" s="63"/>
      <c r="E73" s="28"/>
      <c r="F73" s="28"/>
      <c r="G73" s="28"/>
    </row>
    <row r="74" spans="1:7" hidden="1">
      <c r="B74" s="47"/>
      <c r="C74" s="47"/>
      <c r="E74" s="47"/>
    </row>
    <row r="75" spans="1:7" hidden="1"/>
    <row r="76" spans="1:7">
      <c r="G76" s="94"/>
    </row>
    <row r="77" spans="1:7">
      <c r="G77" s="120"/>
    </row>
  </sheetData>
  <mergeCells count="12">
    <mergeCell ref="A42:A43"/>
    <mergeCell ref="B42:B43"/>
    <mergeCell ref="D42:G42"/>
    <mergeCell ref="A1:G1"/>
    <mergeCell ref="A2:G2"/>
    <mergeCell ref="A3:G3"/>
    <mergeCell ref="A4:G4"/>
    <mergeCell ref="A34:G34"/>
    <mergeCell ref="A35:G35"/>
    <mergeCell ref="A36:G36"/>
    <mergeCell ref="A37:G37"/>
    <mergeCell ref="A38:G38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RESULTADOS OPERATIVOS en soles</vt:lpstr>
      <vt:lpstr>EJECUCION DE GASTOS_II TRIM 07</vt:lpstr>
      <vt:lpstr>'EJECUCION DE GASTOS_II TRIM 07'!Área_de_impresión</vt:lpstr>
      <vt:lpstr>'RESULTADOS OPERATIVOS en soles'!Área_de_impresión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 </cp:lastModifiedBy>
  <cp:lastPrinted>2008-10-21T21:22:13Z</cp:lastPrinted>
  <dcterms:created xsi:type="dcterms:W3CDTF">2002-12-26T22:27:14Z</dcterms:created>
  <dcterms:modified xsi:type="dcterms:W3CDTF">2009-03-05T18:09:36Z</dcterms:modified>
</cp:coreProperties>
</file>