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 firstSheet="1" activeTab="1"/>
  </bookViews>
  <sheets>
    <sheet name="RESULTADOS OPERATIVOS en soles" sheetId="4" state="hidden" r:id="rId1"/>
    <sheet name="EJECUCION DE GASTOS_III TRIM 08" sheetId="1" r:id="rId2"/>
  </sheets>
  <externalReferences>
    <externalReference r:id="rId3"/>
  </externalReferences>
  <definedNames>
    <definedName name="_xlnm.Print_Area" localSheetId="1">'EJECUCION DE GASTOS_III TRIM 08'!$A$1:$J$37</definedName>
    <definedName name="_xlnm.Print_Area" localSheetId="0">'RESULTADOS OPERATIVOS en soles'!$B$47:$F$144</definedName>
    <definedName name="_xlnm.Print_Titles" localSheetId="0">'RESULTADOS OPERATIVOS en soles'!$38:$46</definedName>
  </definedNames>
  <calcPr calcId="124519"/>
</workbook>
</file>

<file path=xl/calcChain.xml><?xml version="1.0" encoding="utf-8"?>
<calcChain xmlns="http://schemas.openxmlformats.org/spreadsheetml/2006/main">
  <c r="H21" i="1"/>
  <c r="H28" s="1"/>
  <c r="F25"/>
  <c r="F21" s="1"/>
  <c r="F23"/>
  <c r="F70"/>
  <c r="C70"/>
  <c r="F69"/>
  <c r="C69"/>
  <c r="F68"/>
  <c r="C68"/>
  <c r="F67"/>
  <c r="C67"/>
  <c r="F66"/>
  <c r="C66"/>
  <c r="F65"/>
  <c r="C65"/>
  <c r="F64"/>
  <c r="C64"/>
  <c r="F63"/>
  <c r="C63"/>
  <c r="F62"/>
  <c r="C62"/>
  <c r="F61"/>
  <c r="C61"/>
  <c r="F59"/>
  <c r="F72" s="1"/>
  <c r="C59"/>
  <c r="C72" s="1"/>
  <c r="C57"/>
  <c r="C56"/>
  <c r="C55"/>
  <c r="H53"/>
  <c r="H72" s="1"/>
  <c r="G53"/>
  <c r="G72" s="1"/>
  <c r="F53"/>
  <c r="E53"/>
  <c r="E72" s="1"/>
  <c r="C53"/>
  <c r="C51"/>
  <c r="C50"/>
  <c r="C49"/>
  <c r="C48"/>
  <c r="C47"/>
  <c r="H45"/>
  <c r="G45"/>
  <c r="E45"/>
  <c r="C45"/>
  <c r="G26"/>
  <c r="E26"/>
  <c r="H26" s="1"/>
  <c r="G25"/>
  <c r="E25"/>
  <c r="H25" s="1"/>
  <c r="C25"/>
  <c r="G24"/>
  <c r="G23" s="1"/>
  <c r="G21" s="1"/>
  <c r="E24"/>
  <c r="H24" s="1"/>
  <c r="E23"/>
  <c r="H23" s="1"/>
  <c r="E21"/>
  <c r="D21"/>
  <c r="C21"/>
  <c r="C28" s="1"/>
  <c r="H19"/>
  <c r="C19"/>
  <c r="H18"/>
  <c r="C18"/>
  <c r="H16"/>
  <c r="G16"/>
  <c r="F16"/>
  <c r="E16"/>
  <c r="D16"/>
  <c r="C16"/>
  <c r="H15"/>
  <c r="H14"/>
  <c r="C14"/>
  <c r="H13"/>
  <c r="C13"/>
  <c r="H12"/>
  <c r="H11"/>
  <c r="G9"/>
  <c r="F9"/>
  <c r="E9"/>
  <c r="D9"/>
  <c r="C9"/>
  <c r="H9" l="1"/>
  <c r="G28"/>
  <c r="F28"/>
  <c r="E28"/>
  <c r="D28"/>
  <c r="D15" i="4" l="1"/>
  <c r="E15"/>
  <c r="F15"/>
  <c r="F16"/>
  <c r="F17"/>
  <c r="F18"/>
  <c r="F19"/>
  <c r="F20"/>
  <c r="D24"/>
  <c r="E24"/>
  <c r="D49"/>
  <c r="D25" s="1"/>
  <c r="E49"/>
  <c r="F50"/>
  <c r="F51"/>
  <c r="F52"/>
  <c r="F53"/>
  <c r="F54"/>
  <c r="F55"/>
  <c r="F56"/>
  <c r="F57"/>
  <c r="F58"/>
  <c r="D60"/>
  <c r="D26"/>
  <c r="E60"/>
  <c r="F60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D98"/>
  <c r="D28" s="1"/>
  <c r="E102"/>
  <c r="F102" s="1"/>
  <c r="F103"/>
  <c r="F104"/>
  <c r="F105"/>
  <c r="F106"/>
  <c r="F109"/>
  <c r="F110"/>
  <c r="F111"/>
  <c r="F112"/>
  <c r="F113"/>
  <c r="F114"/>
  <c r="F115"/>
  <c r="D116"/>
  <c r="E116"/>
  <c r="E108"/>
  <c r="E29" s="1"/>
  <c r="F117"/>
  <c r="F118"/>
  <c r="F119"/>
  <c r="F120"/>
  <c r="D122"/>
  <c r="D30" s="1"/>
  <c r="E122"/>
  <c r="E30" s="1"/>
  <c r="F30" s="1"/>
  <c r="F123"/>
  <c r="D128"/>
  <c r="D31"/>
  <c r="E128"/>
  <c r="E31"/>
  <c r="F128"/>
  <c r="F130"/>
  <c r="D132"/>
  <c r="D32"/>
  <c r="E132"/>
  <c r="E32" s="1"/>
  <c r="F32" s="1"/>
  <c r="F133"/>
  <c r="F134"/>
  <c r="F135"/>
  <c r="F136"/>
  <c r="D138"/>
  <c r="D33" s="1"/>
  <c r="F33" s="1"/>
  <c r="E138"/>
  <c r="F139"/>
  <c r="F140"/>
  <c r="F141"/>
  <c r="F142"/>
  <c r="E66"/>
  <c r="F66" s="1"/>
  <c r="F75"/>
  <c r="D108"/>
  <c r="D29" s="1"/>
  <c r="E98"/>
  <c r="F31"/>
  <c r="E26"/>
  <c r="F26" s="1"/>
  <c r="E33"/>
  <c r="E25"/>
  <c r="F49"/>
  <c r="F132"/>
  <c r="F108"/>
  <c r="E27"/>
  <c r="F98"/>
  <c r="E28"/>
  <c r="E144"/>
  <c r="F29" l="1"/>
  <c r="E23"/>
  <c r="D144"/>
  <c r="F144" s="1"/>
  <c r="D27"/>
  <c r="F28"/>
  <c r="D23"/>
  <c r="F25"/>
  <c r="F138"/>
  <c r="F122"/>
  <c r="F27" l="1"/>
  <c r="F23"/>
</calcChain>
</file>

<file path=xl/sharedStrings.xml><?xml version="1.0" encoding="utf-8"?>
<sst xmlns="http://schemas.openxmlformats.org/spreadsheetml/2006/main" count="273" uniqueCount="209">
  <si>
    <t>(EN NUEVOS SOLES)</t>
  </si>
  <si>
    <t>GRUPO GENERICO</t>
  </si>
  <si>
    <t>PIM</t>
  </si>
  <si>
    <t>GASTOS CORRIENTES</t>
  </si>
  <si>
    <t>0  Reserva de Contingencia</t>
  </si>
  <si>
    <t>1  Personal y Obligaciones Sociales</t>
  </si>
  <si>
    <t>2  Obligaciones Previsionales</t>
  </si>
  <si>
    <t>3  Bienes y Servicios</t>
  </si>
  <si>
    <t>4  Otros Gastos Corrientes</t>
  </si>
  <si>
    <t>GASTOS DE CAPITAL</t>
  </si>
  <si>
    <t>5  Inversiones</t>
  </si>
  <si>
    <t>6  Inversiones Financieras</t>
  </si>
  <si>
    <t>7  Otros Gastos de Capital</t>
  </si>
  <si>
    <t>SERVICIO DE LA DEUDA</t>
  </si>
  <si>
    <t>TOTAL    :</t>
  </si>
  <si>
    <t>PLIEGO  :   009 MINISTERIO DE ECONOMIA Y FINANZAS</t>
  </si>
  <si>
    <t>(En Nuevos Soles)</t>
  </si>
  <si>
    <t>1.00</t>
  </si>
  <si>
    <t>ADM. DE LA DEUDA</t>
  </si>
  <si>
    <t>ADM. GENERAL</t>
  </si>
  <si>
    <t>PL-480</t>
  </si>
  <si>
    <t>UNIDAD DE COORDINACION</t>
  </si>
  <si>
    <t>(EN MILES DE NUEVOS SOLES)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</si>
  <si>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</si>
  <si>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</si>
  <si>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</si>
  <si>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</si>
  <si>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</si>
  <si>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</si>
  <si>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</si>
  <si>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</si>
  <si>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</si>
  <si>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</si>
  <si>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</si>
  <si>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</si>
  <si>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</si>
  <si>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</si>
  <si>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</si>
  <si>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</si>
  <si>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</si>
  <si>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</si>
  <si>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</si>
  <si>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</si>
  <si>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</si>
  <si>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</si>
  <si>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</si>
  <si>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</si>
  <si>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</si>
  <si>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</si>
  <si>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</si>
  <si>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</si>
  <si>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</si>
  <si>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</si>
  <si>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</si>
  <si>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</si>
  <si>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</si>
  <si>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</si>
  <si>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</si>
  <si>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</si>
  <si>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</si>
  <si>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</si>
  <si>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</si>
  <si>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</si>
  <si>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</si>
  <si>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</si>
  <si>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</si>
  <si>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</si>
  <si>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</si>
  <si>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</si>
  <si>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</si>
  <si>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</si>
  <si>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</si>
  <si>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</si>
  <si>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</si>
  <si>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</si>
  <si>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</si>
  <si>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</si>
  <si>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</si>
  <si>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</si>
  <si>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</si>
  <si>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</si>
  <si>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</si>
  <si>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</si>
  <si>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</si>
  <si>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</si>
  <si>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</si>
  <si>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</si>
  <si>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</si>
  <si>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</si>
  <si>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Otros Beneficios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</si>
  <si>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</si>
  <si>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</si>
  <si>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</si>
  <si>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</si>
  <si>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</si>
  <si>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</si>
  <si>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</si>
  <si>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</si>
  <si>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</si>
  <si>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</si>
  <si>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</si>
  <si>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</si>
  <si>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</si>
  <si>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</si>
  <si>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</si>
  <si>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</si>
  <si>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</si>
  <si>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</si>
  <si>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</si>
  <si>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</si>
  <si>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</si>
  <si>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</si>
  <si>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</si>
  <si>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PRESUPUESTO AUTORIZADO        PIM</t>
  </si>
  <si>
    <t>TOTALES</t>
  </si>
  <si>
    <t>PRESUPUESTO MODIFICADO VS. EJECUCION REAL</t>
  </si>
  <si>
    <t>POR CATEGORIA Y GRUPO GENERICO DE GASTO</t>
  </si>
  <si>
    <t>POR TODA FUENTE DE FINANCIAMIENTO</t>
  </si>
  <si>
    <t>42.</t>
  </si>
  <si>
    <t>Cuotas</t>
  </si>
  <si>
    <t>Intereses y Cargos de la Deuda</t>
  </si>
  <si>
    <t>Amortización de la Deuda</t>
  </si>
  <si>
    <t>8  Intereses y Cargos de la Deuda</t>
  </si>
  <si>
    <t>9  Amortización de la Deuda</t>
  </si>
  <si>
    <t xml:space="preserve">    -  Principal de la Deuda por Títulos Valores</t>
  </si>
  <si>
    <t xml:space="preserve">    -  Intereses y Cargos de la Deuda por Títulos</t>
  </si>
  <si>
    <t xml:space="preserve">    -  Intereses y Otros Cargos por Deuda Interna</t>
  </si>
  <si>
    <t xml:space="preserve">    -  Intereses y Otros Cargos por Deuda Externa</t>
  </si>
  <si>
    <t xml:space="preserve">    -  Principal de la Deuda Interna Contratada</t>
  </si>
  <si>
    <t xml:space="preserve">    -  Principal de la Deuda Externa Contratada</t>
  </si>
  <si>
    <t xml:space="preserve">    -  Gastos de Ejercicios Anteriores</t>
  </si>
  <si>
    <t>GASTOS POR GRUPO GENERICO</t>
  </si>
  <si>
    <t>CONCEPTO</t>
  </si>
  <si>
    <t>PRESUPUESTO MODIFICADO VS. EJECUCION</t>
  </si>
  <si>
    <t>63.</t>
  </si>
  <si>
    <t>Constitución o Aumento de Capital de Empresas</t>
  </si>
  <si>
    <t>EJECUCION POR UNIDAD EJECUTORA DEL PLIEGO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</si>
  <si>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</si>
  <si>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</si>
  <si>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</si>
  <si>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</si>
  <si>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</si>
  <si>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</si>
  <si>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</si>
  <si>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</si>
  <si>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</si>
  <si>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</si>
  <si>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</si>
  <si>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</si>
  <si>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</si>
  <si>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</si>
  <si>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</si>
  <si>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</si>
  <si>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</si>
  <si>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</si>
  <si>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</si>
  <si>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</si>
  <si>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</si>
  <si>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</si>
  <si>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</si>
  <si>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</si>
  <si>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</si>
  <si>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</si>
  <si>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</si>
  <si>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</si>
  <si>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</si>
  <si>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</si>
  <si>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</si>
  <si>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</si>
  <si>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</si>
  <si>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</si>
  <si>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</si>
  <si>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</si>
  <si>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</si>
  <si>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</si>
  <si>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</si>
  <si>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</si>
  <si>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</si>
  <si>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</si>
  <si>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</si>
  <si>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</si>
  <si>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</si>
  <si>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</si>
  <si>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</si>
  <si>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</si>
  <si>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</si>
  <si>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</si>
  <si>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</si>
  <si>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</si>
  <si>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</si>
  <si>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</si>
  <si>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</si>
  <si>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</si>
  <si>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</si>
  <si>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</si>
  <si>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</si>
  <si>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</si>
  <si>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</si>
  <si>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</si>
  <si>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</si>
  <si>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EJECUCION DE GASTOS AL III TRIMESTRE 2008</t>
  </si>
  <si>
    <t>POR CATEGORÍA Y GRUPO GENÉRICO DE GASTO</t>
  </si>
  <si>
    <t>PLIEGO  :   521 UNIVERSIDAD NACIONAL DE PIURA</t>
  </si>
  <si>
    <t>RECURSOS ORDINARIOS</t>
  </si>
  <si>
    <t>CANON Y SOBRECANON</t>
  </si>
  <si>
    <t>RECURSOS DIRECTAMENTE RECAUDADOS</t>
  </si>
  <si>
    <t>DONACIONES Y TRANSFERENCIAS</t>
  </si>
  <si>
    <t>TOTAL</t>
  </si>
  <si>
    <t>EJECUCIÓN DE GASTOS AL IV TRIMESTRE 2005</t>
  </si>
</sst>
</file>

<file path=xl/styles.xml><?xml version="1.0" encoding="utf-8"?>
<styleSheet xmlns="http://schemas.openxmlformats.org/spreadsheetml/2006/main">
  <numFmts count="4">
    <numFmt numFmtId="164" formatCode="#,##0_ ;\-#,##0\ "/>
    <numFmt numFmtId="165" formatCode="#,##0.0_);\(#,##0.0\)"/>
    <numFmt numFmtId="166" formatCode="0.000%"/>
    <numFmt numFmtId="167" formatCode="#,##0.00_ ;\-#,##0.00\ "/>
  </numFmts>
  <fonts count="18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5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Fill="1" applyAlignment="1" applyProtection="1">
      <alignment horizontal="center"/>
    </xf>
    <xf numFmtId="164" fontId="3" fillId="0" borderId="0" xfId="0" applyNumberFormat="1" applyFont="1" applyFill="1"/>
    <xf numFmtId="0" fontId="7" fillId="0" borderId="0" xfId="0" applyFont="1" applyFill="1" applyAlignment="1" applyProtection="1"/>
    <xf numFmtId="0" fontId="9" fillId="0" borderId="0" xfId="0" applyFont="1"/>
    <xf numFmtId="0" fontId="11" fillId="0" borderId="0" xfId="0" applyFont="1" applyFill="1" applyAlignment="1" applyProtection="1"/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0" fillId="0" borderId="0" xfId="0" applyFont="1"/>
    <xf numFmtId="49" fontId="8" fillId="0" borderId="0" xfId="0" applyNumberFormat="1" applyFont="1"/>
    <xf numFmtId="37" fontId="10" fillId="0" borderId="2" xfId="0" applyNumberFormat="1" applyFont="1" applyBorder="1" applyAlignment="1">
      <alignment vertical="center"/>
    </xf>
    <xf numFmtId="10" fontId="10" fillId="0" borderId="2" xfId="1" applyNumberFormat="1" applyFont="1" applyBorder="1" applyAlignment="1">
      <alignment vertical="center"/>
    </xf>
    <xf numFmtId="49" fontId="8" fillId="0" borderId="0" xfId="0" applyNumberFormat="1" applyFont="1" applyAlignment="1">
      <alignment horizontal="center"/>
    </xf>
    <xf numFmtId="37" fontId="8" fillId="0" borderId="0" xfId="0" applyNumberFormat="1" applyFont="1"/>
    <xf numFmtId="10" fontId="8" fillId="0" borderId="0" xfId="1" applyNumberFormat="1" applyFont="1"/>
    <xf numFmtId="49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37" fontId="8" fillId="0" borderId="3" xfId="0" applyNumberFormat="1" applyFont="1" applyBorder="1"/>
    <xf numFmtId="10" fontId="8" fillId="0" borderId="3" xfId="1" applyNumberFormat="1" applyFont="1" applyBorder="1"/>
    <xf numFmtId="0" fontId="8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/>
    </xf>
    <xf numFmtId="0" fontId="8" fillId="0" borderId="2" xfId="0" applyFont="1" applyBorder="1"/>
    <xf numFmtId="37" fontId="10" fillId="0" borderId="2" xfId="0" applyNumberFormat="1" applyFont="1" applyBorder="1"/>
    <xf numFmtId="10" fontId="10" fillId="0" borderId="2" xfId="1" applyNumberFormat="1" applyFont="1" applyBorder="1"/>
    <xf numFmtId="0" fontId="10" fillId="0" borderId="2" xfId="0" applyFont="1" applyBorder="1"/>
    <xf numFmtId="0" fontId="8" fillId="0" borderId="0" xfId="0" applyFont="1" applyBorder="1" applyAlignment="1">
      <alignment vertical="center"/>
    </xf>
    <xf numFmtId="0" fontId="11" fillId="0" borderId="4" xfId="0" applyFont="1" applyFill="1" applyBorder="1" applyProtection="1"/>
    <xf numFmtId="39" fontId="11" fillId="0" borderId="4" xfId="0" applyNumberFormat="1" applyFont="1" applyFill="1" applyBorder="1" applyProtection="1"/>
    <xf numFmtId="0" fontId="14" fillId="0" borderId="4" xfId="0" applyFont="1" applyFill="1" applyBorder="1" applyAlignment="1" applyProtection="1">
      <alignment horizontal="center"/>
    </xf>
    <xf numFmtId="164" fontId="11" fillId="0" borderId="4" xfId="0" applyNumberFormat="1" applyFont="1" applyFill="1" applyBorder="1" applyAlignment="1" applyProtection="1">
      <alignment horizontal="right"/>
    </xf>
    <xf numFmtId="164" fontId="11" fillId="0" borderId="5" xfId="0" applyNumberFormat="1" applyFont="1" applyFill="1" applyBorder="1" applyProtection="1"/>
    <xf numFmtId="0" fontId="11" fillId="0" borderId="4" xfId="0" applyFont="1" applyFill="1" applyBorder="1" applyAlignment="1" applyProtection="1"/>
    <xf numFmtId="164" fontId="11" fillId="0" borderId="4" xfId="0" applyNumberFormat="1" applyFont="1" applyFill="1" applyBorder="1" applyProtection="1"/>
    <xf numFmtId="0" fontId="13" fillId="2" borderId="6" xfId="0" applyFont="1" applyFill="1" applyBorder="1" applyAlignment="1" applyProtection="1">
      <alignment horizontal="center"/>
    </xf>
    <xf numFmtId="164" fontId="13" fillId="2" borderId="6" xfId="0" applyNumberFormat="1" applyFont="1" applyFill="1" applyBorder="1" applyProtection="1"/>
    <xf numFmtId="49" fontId="10" fillId="0" borderId="0" xfId="0" applyNumberFormat="1" applyFont="1" applyBorder="1" applyAlignment="1">
      <alignment horizontal="center"/>
    </xf>
    <xf numFmtId="0" fontId="8" fillId="0" borderId="0" xfId="0" applyFont="1" applyBorder="1"/>
    <xf numFmtId="37" fontId="10" fillId="0" borderId="0" xfId="0" applyNumberFormat="1" applyFont="1" applyBorder="1"/>
    <xf numFmtId="10" fontId="10" fillId="0" borderId="0" xfId="1" applyNumberFormat="1" applyFont="1" applyBorder="1"/>
    <xf numFmtId="37" fontId="10" fillId="0" borderId="7" xfId="0" applyNumberFormat="1" applyFont="1" applyBorder="1"/>
    <xf numFmtId="10" fontId="10" fillId="0" borderId="7" xfId="1" applyNumberFormat="1" applyFont="1" applyBorder="1"/>
    <xf numFmtId="37" fontId="8" fillId="0" borderId="0" xfId="0" applyNumberFormat="1" applyFont="1" applyBorder="1"/>
    <xf numFmtId="49" fontId="8" fillId="0" borderId="0" xfId="0" applyNumberFormat="1" applyFont="1" applyBorder="1" applyAlignment="1">
      <alignment horizontal="center"/>
    </xf>
    <xf numFmtId="10" fontId="8" fillId="0" borderId="0" xfId="1" applyNumberFormat="1" applyFont="1" applyBorder="1"/>
    <xf numFmtId="164" fontId="3" fillId="0" borderId="0" xfId="0" applyNumberFormat="1" applyFont="1"/>
    <xf numFmtId="0" fontId="15" fillId="0" borderId="0" xfId="0" applyFont="1"/>
    <xf numFmtId="9" fontId="8" fillId="0" borderId="0" xfId="0" applyNumberFormat="1" applyFont="1" applyFill="1"/>
    <xf numFmtId="0" fontId="16" fillId="0" borderId="0" xfId="0" applyFont="1"/>
    <xf numFmtId="37" fontId="8" fillId="0" borderId="0" xfId="0" applyNumberFormat="1" applyFont="1" applyBorder="1" applyAlignment="1">
      <alignment vertical="center"/>
    </xf>
    <xf numFmtId="0" fontId="13" fillId="0" borderId="0" xfId="0" applyFont="1" applyFill="1" applyAlignment="1" applyProtection="1"/>
    <xf numFmtId="0" fontId="8" fillId="0" borderId="0" xfId="0" applyFont="1" applyFill="1"/>
    <xf numFmtId="164" fontId="8" fillId="0" borderId="0" xfId="0" applyNumberFormat="1" applyFont="1" applyFill="1"/>
    <xf numFmtId="164" fontId="13" fillId="0" borderId="4" xfId="0" applyNumberFormat="1" applyFont="1" applyFill="1" applyBorder="1" applyAlignment="1" applyProtection="1">
      <alignment horizontal="right"/>
    </xf>
    <xf numFmtId="164" fontId="13" fillId="0" borderId="4" xfId="0" applyNumberFormat="1" applyFont="1" applyFill="1" applyBorder="1" applyProtection="1"/>
    <xf numFmtId="165" fontId="8" fillId="0" borderId="0" xfId="0" applyNumberFormat="1" applyFont="1"/>
    <xf numFmtId="0" fontId="8" fillId="0" borderId="2" xfId="0" applyFont="1" applyFill="1" applyBorder="1"/>
    <xf numFmtId="37" fontId="10" fillId="0" borderId="2" xfId="0" applyNumberFormat="1" applyFont="1" applyFill="1" applyBorder="1"/>
    <xf numFmtId="10" fontId="10" fillId="0" borderId="2" xfId="1" applyNumberFormat="1" applyFont="1" applyFill="1" applyBorder="1"/>
    <xf numFmtId="0" fontId="10" fillId="0" borderId="2" xfId="0" applyFont="1" applyFill="1" applyBorder="1"/>
    <xf numFmtId="2" fontId="8" fillId="0" borderId="0" xfId="0" applyNumberFormat="1" applyFont="1"/>
    <xf numFmtId="164" fontId="8" fillId="0" borderId="0" xfId="0" applyNumberFormat="1" applyFont="1" applyBorder="1" applyAlignment="1">
      <alignment vertical="center"/>
    </xf>
    <xf numFmtId="37" fontId="8" fillId="0" borderId="0" xfId="0" applyNumberFormat="1" applyFont="1" applyFill="1"/>
    <xf numFmtId="37" fontId="8" fillId="0" borderId="0" xfId="0" applyNumberFormat="1" applyFont="1" applyAlignment="1">
      <alignment horizontal="right"/>
    </xf>
    <xf numFmtId="166" fontId="8" fillId="0" borderId="0" xfId="1" applyNumberFormat="1" applyFont="1"/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39" fontId="11" fillId="0" borderId="4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167" fontId="13" fillId="0" borderId="4" xfId="0" applyNumberFormat="1" applyFont="1" applyFill="1" applyBorder="1" applyAlignment="1" applyProtection="1">
      <alignment horizontal="right"/>
    </xf>
    <xf numFmtId="164" fontId="15" fillId="0" borderId="0" xfId="0" applyNumberFormat="1" applyFont="1"/>
    <xf numFmtId="167" fontId="11" fillId="0" borderId="5" xfId="0" applyNumberFormat="1" applyFont="1" applyFill="1" applyBorder="1" applyProtection="1"/>
    <xf numFmtId="167" fontId="11" fillId="0" borderId="4" xfId="0" applyNumberFormat="1" applyFont="1" applyFill="1" applyBorder="1" applyProtection="1"/>
    <xf numFmtId="167" fontId="13" fillId="0" borderId="4" xfId="0" applyNumberFormat="1" applyFont="1" applyFill="1" applyBorder="1" applyProtection="1"/>
    <xf numFmtId="167" fontId="13" fillId="2" borderId="6" xfId="0" applyNumberFormat="1" applyFont="1" applyFill="1" applyBorder="1" applyProtection="1"/>
    <xf numFmtId="0" fontId="11" fillId="0" borderId="1" xfId="0" applyFont="1" applyFill="1" applyBorder="1" applyProtection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/>
    </xf>
    <xf numFmtId="0" fontId="17" fillId="0" borderId="10" xfId="0" applyFont="1" applyBorder="1" applyAlignment="1">
      <alignment horizontal="center" wrapText="1"/>
    </xf>
    <xf numFmtId="167" fontId="13" fillId="0" borderId="11" xfId="0" applyNumberFormat="1" applyFont="1" applyFill="1" applyBorder="1" applyAlignment="1" applyProtection="1">
      <alignment horizontal="right"/>
    </xf>
    <xf numFmtId="0" fontId="17" fillId="0" borderId="10" xfId="0" applyFont="1" applyBorder="1" applyAlignment="1">
      <alignment wrapText="1"/>
    </xf>
    <xf numFmtId="167" fontId="11" fillId="0" borderId="10" xfId="0" applyNumberFormat="1" applyFont="1" applyFill="1" applyBorder="1" applyProtection="1"/>
    <xf numFmtId="167" fontId="11" fillId="0" borderId="12" xfId="0" applyNumberFormat="1" applyFont="1" applyFill="1" applyBorder="1" applyProtection="1"/>
    <xf numFmtId="167" fontId="13" fillId="0" borderId="11" xfId="0" applyNumberFormat="1" applyFont="1" applyFill="1" applyBorder="1" applyProtection="1"/>
    <xf numFmtId="167" fontId="13" fillId="2" borderId="1" xfId="0" applyNumberFormat="1" applyFont="1" applyFill="1" applyBorder="1" applyProtection="1"/>
    <xf numFmtId="39" fontId="13" fillId="0" borderId="1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ortal%20UNP/Portal%202005/I%20trimestre/Ejecucion%20gastos-2005-%20I%20trimest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ADOS OPERATIVOS en soles"/>
      <sheetName val="EJECUCION DE GASTOS_I TRIM 05"/>
    </sheetNames>
    <sheetDataSet>
      <sheetData sheetId="0">
        <row r="24">
          <cell r="D24">
            <v>225999725</v>
          </cell>
        </row>
        <row r="25">
          <cell r="D25">
            <v>43798200</v>
          </cell>
        </row>
        <row r="26">
          <cell r="D26">
            <v>30961000</v>
          </cell>
        </row>
        <row r="27">
          <cell r="D27">
            <v>113789052</v>
          </cell>
        </row>
        <row r="28">
          <cell r="D28">
            <v>253711179</v>
          </cell>
        </row>
        <row r="29">
          <cell r="D29">
            <v>64570750</v>
          </cell>
        </row>
        <row r="30">
          <cell r="D30">
            <v>18902400</v>
          </cell>
        </row>
        <row r="31">
          <cell r="D31">
            <v>6897661</v>
          </cell>
        </row>
        <row r="133">
          <cell r="D133">
            <v>33000</v>
          </cell>
          <cell r="E133">
            <v>31831.23</v>
          </cell>
        </row>
        <row r="134">
          <cell r="D134">
            <v>26145581</v>
          </cell>
          <cell r="E134">
            <v>16517847.17</v>
          </cell>
        </row>
        <row r="135">
          <cell r="D135">
            <v>1714485065</v>
          </cell>
          <cell r="E135">
            <v>1121153360.71</v>
          </cell>
        </row>
        <row r="136">
          <cell r="D136">
            <v>4686274741</v>
          </cell>
          <cell r="E136">
            <v>2877780561.3000002</v>
          </cell>
        </row>
        <row r="139">
          <cell r="D139">
            <v>1510000</v>
          </cell>
          <cell r="E139">
            <v>1457931.68</v>
          </cell>
        </row>
        <row r="140">
          <cell r="D140">
            <v>53700038</v>
          </cell>
          <cell r="E140">
            <v>32648563</v>
          </cell>
        </row>
        <row r="141">
          <cell r="D141">
            <v>2293215923</v>
          </cell>
          <cell r="E141">
            <v>1811449728.6600001</v>
          </cell>
        </row>
        <row r="142">
          <cell r="D142">
            <v>2935548147</v>
          </cell>
          <cell r="E142">
            <v>2430311838.1799998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0" customWidth="1"/>
    <col min="2" max="2" width="4.42578125" style="10" customWidth="1"/>
    <col min="3" max="3" width="48.42578125" style="10" bestFit="1" customWidth="1"/>
    <col min="4" max="4" width="16.42578125" style="10" hidden="1" customWidth="1"/>
    <col min="5" max="5" width="15.42578125" style="10" customWidth="1"/>
    <col min="6" max="6" width="15.140625" style="10" customWidth="1"/>
    <col min="7" max="16384" width="11.42578125" style="10"/>
  </cols>
  <sheetData>
    <row r="6" spans="2:6" ht="12.75">
      <c r="B6" s="85" t="s">
        <v>183</v>
      </c>
      <c r="C6" s="85"/>
      <c r="D6" s="85"/>
      <c r="E6" s="85"/>
      <c r="F6" s="85"/>
    </row>
    <row r="7" spans="2:6" ht="12.75" customHeight="1">
      <c r="B7" s="83" t="s">
        <v>198</v>
      </c>
      <c r="C7" s="83"/>
      <c r="D7" s="83"/>
      <c r="E7" s="83"/>
      <c r="F7" s="83"/>
    </row>
    <row r="8" spans="2:6" ht="12.75" customHeight="1">
      <c r="B8" s="83" t="s">
        <v>16</v>
      </c>
      <c r="C8" s="83"/>
      <c r="D8" s="83"/>
      <c r="E8" s="83"/>
      <c r="F8" s="83"/>
    </row>
    <row r="10" spans="2:6">
      <c r="B10" s="11" t="s">
        <v>23</v>
      </c>
      <c r="D10" s="16"/>
    </row>
    <row r="11" spans="2:6" ht="12.75" customHeight="1">
      <c r="B11" s="86" t="s">
        <v>132</v>
      </c>
      <c r="C11" s="86"/>
      <c r="D11" s="86" t="s">
        <v>137</v>
      </c>
      <c r="E11" s="86" t="s">
        <v>199</v>
      </c>
      <c r="F11" s="86" t="s">
        <v>24</v>
      </c>
    </row>
    <row r="12" spans="2:6" ht="11.25" customHeight="1">
      <c r="B12" s="89"/>
      <c r="C12" s="89"/>
      <c r="D12" s="87"/>
      <c r="E12" s="87"/>
      <c r="F12" s="87"/>
    </row>
    <row r="13" spans="2:6" ht="11.25" customHeight="1">
      <c r="B13" s="90"/>
      <c r="C13" s="90"/>
      <c r="D13" s="88"/>
      <c r="E13" s="88"/>
      <c r="F13" s="88"/>
    </row>
    <row r="14" spans="2:6" ht="9" customHeight="1">
      <c r="B14" s="12"/>
    </row>
    <row r="15" spans="2:6" ht="18" customHeight="1">
      <c r="B15" s="84" t="s">
        <v>184</v>
      </c>
      <c r="C15" s="84"/>
      <c r="D15" s="13">
        <f>SUM(D16:D20)</f>
        <v>12469542462</v>
      </c>
      <c r="E15" s="13">
        <f>SUM(E16:E20)</f>
        <v>8546471417.8600006</v>
      </c>
      <c r="F15" s="14">
        <f t="shared" ref="F15:F20" si="0">+E15/D15</f>
        <v>0.68538773125836283</v>
      </c>
    </row>
    <row r="16" spans="2:6">
      <c r="B16" s="15" t="s">
        <v>17</v>
      </c>
      <c r="C16" s="10" t="s">
        <v>25</v>
      </c>
      <c r="D16" s="16">
        <v>7155824978</v>
      </c>
      <c r="E16" s="16">
        <v>5838325644.5500002</v>
      </c>
      <c r="F16" s="17">
        <f t="shared" si="0"/>
        <v>0.81588435470395881</v>
      </c>
    </row>
    <row r="17" spans="2:7">
      <c r="B17" s="15" t="s">
        <v>185</v>
      </c>
      <c r="C17" s="10" t="s">
        <v>26</v>
      </c>
      <c r="D17" s="16">
        <v>19442312</v>
      </c>
      <c r="E17" s="16">
        <v>9377642.0899999999</v>
      </c>
      <c r="F17" s="17">
        <f t="shared" si="0"/>
        <v>0.48233163267825346</v>
      </c>
      <c r="G17" s="16"/>
    </row>
    <row r="18" spans="2:7">
      <c r="B18" s="15" t="s">
        <v>186</v>
      </c>
      <c r="C18" s="10" t="s">
        <v>188</v>
      </c>
      <c r="D18" s="16">
        <v>5218284282</v>
      </c>
      <c r="E18" s="66">
        <v>2691319608.0500002</v>
      </c>
      <c r="F18" s="17">
        <f t="shared" si="0"/>
        <v>0.51574798585302528</v>
      </c>
      <c r="G18" s="50"/>
    </row>
    <row r="19" spans="2:7">
      <c r="B19" s="46" t="s">
        <v>187</v>
      </c>
      <c r="C19" s="40" t="s">
        <v>27</v>
      </c>
      <c r="D19" s="45">
        <v>15199504</v>
      </c>
      <c r="E19" s="45">
        <v>7448523.1699999999</v>
      </c>
      <c r="F19" s="47">
        <f t="shared" si="0"/>
        <v>0.49005041019759593</v>
      </c>
    </row>
    <row r="20" spans="2:7">
      <c r="B20" s="18" t="s">
        <v>196</v>
      </c>
      <c r="C20" s="19" t="s">
        <v>197</v>
      </c>
      <c r="D20" s="20">
        <v>60791386</v>
      </c>
      <c r="E20" s="20">
        <v>0</v>
      </c>
      <c r="F20" s="21">
        <f t="shared" si="0"/>
        <v>0</v>
      </c>
    </row>
    <row r="21" spans="2:7">
      <c r="B21" s="12"/>
      <c r="D21" s="16"/>
      <c r="E21" s="16"/>
    </row>
    <row r="22" spans="2:7">
      <c r="B22" s="12"/>
      <c r="D22" s="16"/>
      <c r="E22" s="16"/>
    </row>
    <row r="23" spans="2:7" ht="15" customHeight="1">
      <c r="B23" s="84" t="s">
        <v>131</v>
      </c>
      <c r="C23" s="84"/>
      <c r="D23" s="13">
        <f>SUM(D24:D33)</f>
        <v>12469542462</v>
      </c>
      <c r="E23" s="13">
        <f>SUM(E24:E33)</f>
        <v>8546471417.8600006</v>
      </c>
      <c r="F23" s="14">
        <f>+E23/D23</f>
        <v>0.68538773125836283</v>
      </c>
    </row>
    <row r="24" spans="2:7">
      <c r="B24" s="15" t="s">
        <v>28</v>
      </c>
      <c r="C24" s="22" t="s">
        <v>29</v>
      </c>
      <c r="D24" s="16">
        <f>+D47</f>
        <v>225999725</v>
      </c>
      <c r="E24" s="16">
        <f>+E47</f>
        <v>0</v>
      </c>
      <c r="F24" s="17">
        <v>0</v>
      </c>
    </row>
    <row r="25" spans="2:7">
      <c r="B25" s="15" t="s">
        <v>30</v>
      </c>
      <c r="C25" s="10" t="s">
        <v>31</v>
      </c>
      <c r="D25" s="16">
        <f>+D49</f>
        <v>43798200</v>
      </c>
      <c r="E25" s="16">
        <f>+E49</f>
        <v>24693160.789999999</v>
      </c>
      <c r="F25" s="17">
        <f t="shared" ref="F25:F33" si="1">+E25/D25</f>
        <v>0.5637939639071925</v>
      </c>
    </row>
    <row r="26" spans="2:7">
      <c r="B26" s="15" t="s">
        <v>32</v>
      </c>
      <c r="C26" s="10" t="s">
        <v>33</v>
      </c>
      <c r="D26" s="16">
        <f>+D60</f>
        <v>30961000</v>
      </c>
      <c r="E26" s="16">
        <f>+E60</f>
        <v>20617770.000000004</v>
      </c>
      <c r="F26" s="17">
        <f t="shared" si="1"/>
        <v>0.6659271341364944</v>
      </c>
      <c r="G26" s="16"/>
    </row>
    <row r="27" spans="2:7">
      <c r="B27" s="15" t="s">
        <v>34</v>
      </c>
      <c r="C27" s="10" t="s">
        <v>35</v>
      </c>
      <c r="D27" s="16">
        <f>+D66</f>
        <v>113789052</v>
      </c>
      <c r="E27" s="65">
        <f>+E66</f>
        <v>67623987.480000004</v>
      </c>
      <c r="F27" s="17">
        <f t="shared" si="1"/>
        <v>0.59429256410361875</v>
      </c>
      <c r="G27" s="16"/>
    </row>
    <row r="28" spans="2:7">
      <c r="B28" s="15" t="s">
        <v>36</v>
      </c>
      <c r="C28" s="10" t="s">
        <v>37</v>
      </c>
      <c r="D28" s="16">
        <f>+D98</f>
        <v>253711179</v>
      </c>
      <c r="E28" s="16">
        <f>+E98</f>
        <v>99472556.059999987</v>
      </c>
      <c r="F28" s="17">
        <f t="shared" si="1"/>
        <v>0.39207005561233071</v>
      </c>
    </row>
    <row r="29" spans="2:7">
      <c r="B29" s="15" t="s">
        <v>38</v>
      </c>
      <c r="C29" s="10" t="s">
        <v>39</v>
      </c>
      <c r="D29" s="16">
        <f>+D108</f>
        <v>64570750</v>
      </c>
      <c r="E29" s="16">
        <f>+E108</f>
        <v>28282556.469999999</v>
      </c>
      <c r="F29" s="17">
        <f t="shared" si="1"/>
        <v>0.43800879608801196</v>
      </c>
      <c r="G29" s="16"/>
    </row>
    <row r="30" spans="2:7">
      <c r="B30" s="15" t="s">
        <v>40</v>
      </c>
      <c r="C30" s="10" t="s">
        <v>41</v>
      </c>
      <c r="D30" s="16">
        <f>+D122</f>
        <v>18902400</v>
      </c>
      <c r="E30" s="16">
        <f>+E122</f>
        <v>13250440.85</v>
      </c>
      <c r="F30" s="17">
        <f t="shared" si="1"/>
        <v>0.70099251153292697</v>
      </c>
    </row>
    <row r="31" spans="2:7">
      <c r="B31" s="15" t="s">
        <v>42</v>
      </c>
      <c r="C31" s="10" t="s">
        <v>43</v>
      </c>
      <c r="D31" s="16">
        <f>+D128</f>
        <v>6897661</v>
      </c>
      <c r="E31" s="16">
        <f>+E128</f>
        <v>1179284.28</v>
      </c>
      <c r="F31" s="17">
        <f t="shared" si="1"/>
        <v>0.17096872113604888</v>
      </c>
      <c r="G31" s="16"/>
    </row>
    <row r="32" spans="2:7">
      <c r="B32" s="15" t="s">
        <v>44</v>
      </c>
      <c r="C32" s="10" t="s">
        <v>120</v>
      </c>
      <c r="D32" s="16">
        <f>+D132</f>
        <v>6426938387</v>
      </c>
      <c r="E32" s="16">
        <f>+E132</f>
        <v>4015483600.4100003</v>
      </c>
      <c r="F32" s="17">
        <f t="shared" si="1"/>
        <v>0.62478949674268913</v>
      </c>
    </row>
    <row r="33" spans="2:7">
      <c r="B33" s="18" t="s">
        <v>45</v>
      </c>
      <c r="C33" s="19" t="s">
        <v>121</v>
      </c>
      <c r="D33" s="20">
        <f>+D138</f>
        <v>5283974108</v>
      </c>
      <c r="E33" s="20">
        <f>+E138</f>
        <v>4275868061.52</v>
      </c>
      <c r="F33" s="21">
        <f t="shared" si="1"/>
        <v>0.80921442348596762</v>
      </c>
      <c r="G33" s="16"/>
    </row>
    <row r="34" spans="2:7">
      <c r="B34" s="12"/>
      <c r="G34" s="16"/>
    </row>
    <row r="35" spans="2:7">
      <c r="B35" s="12"/>
      <c r="D35" s="16"/>
      <c r="E35" s="16"/>
    </row>
    <row r="36" spans="2:7">
      <c r="B36" s="12"/>
    </row>
    <row r="37" spans="2:7">
      <c r="B37" s="12"/>
    </row>
    <row r="38" spans="2:7" ht="12.75" customHeight="1">
      <c r="B38" s="85" t="s">
        <v>183</v>
      </c>
      <c r="C38" s="85"/>
      <c r="D38" s="85"/>
      <c r="E38" s="85"/>
      <c r="F38" s="85"/>
    </row>
    <row r="39" spans="2:7" ht="12.75" customHeight="1">
      <c r="B39" s="83" t="s">
        <v>198</v>
      </c>
      <c r="C39" s="83"/>
      <c r="D39" s="83"/>
      <c r="E39" s="83"/>
      <c r="F39" s="83"/>
    </row>
    <row r="40" spans="2:7" ht="12.75" customHeight="1">
      <c r="B40" s="83" t="s">
        <v>16</v>
      </c>
      <c r="C40" s="83"/>
      <c r="D40" s="83"/>
      <c r="E40" s="83"/>
      <c r="F40" s="83"/>
    </row>
    <row r="42" spans="2:7">
      <c r="B42" s="11" t="s">
        <v>23</v>
      </c>
    </row>
    <row r="43" spans="2:7" ht="11.25" customHeight="1">
      <c r="B43" s="86"/>
      <c r="C43" s="86"/>
      <c r="D43" s="86" t="s">
        <v>113</v>
      </c>
      <c r="E43" s="86" t="s">
        <v>199</v>
      </c>
      <c r="F43" s="86" t="s">
        <v>24</v>
      </c>
    </row>
    <row r="44" spans="2:7" ht="11.25" customHeight="1">
      <c r="B44" s="89"/>
      <c r="C44" s="89"/>
      <c r="D44" s="87"/>
      <c r="E44" s="87"/>
      <c r="F44" s="87"/>
    </row>
    <row r="45" spans="2:7" ht="11.25" customHeight="1">
      <c r="B45" s="90"/>
      <c r="C45" s="90"/>
      <c r="D45" s="88"/>
      <c r="E45" s="88"/>
      <c r="F45" s="88"/>
    </row>
    <row r="46" spans="2:7" ht="11.25" customHeight="1">
      <c r="B46" s="12"/>
    </row>
    <row r="47" spans="2:7">
      <c r="B47" s="24" t="s">
        <v>110</v>
      </c>
      <c r="C47" s="25"/>
      <c r="D47" s="26">
        <v>225999725</v>
      </c>
      <c r="E47" s="26">
        <v>0</v>
      </c>
      <c r="F47" s="27">
        <v>0</v>
      </c>
    </row>
    <row r="48" spans="2:7">
      <c r="B48" s="39"/>
      <c r="C48" s="40"/>
      <c r="D48" s="41"/>
      <c r="E48" s="41"/>
      <c r="F48" s="42"/>
    </row>
    <row r="49" spans="2:7">
      <c r="B49" s="28" t="s">
        <v>76</v>
      </c>
      <c r="C49" s="28"/>
      <c r="D49" s="26">
        <f>SUM(D50:D58)</f>
        <v>43798200</v>
      </c>
      <c r="E49" s="26">
        <f>SUM(E50:E58)</f>
        <v>24693160.789999999</v>
      </c>
      <c r="F49" s="27">
        <f t="shared" ref="F49:F58" si="2">+E49/D49</f>
        <v>0.5637939639071925</v>
      </c>
    </row>
    <row r="50" spans="2:7">
      <c r="B50" s="15" t="s">
        <v>53</v>
      </c>
      <c r="C50" s="10" t="s">
        <v>75</v>
      </c>
      <c r="D50" s="16">
        <v>4734468</v>
      </c>
      <c r="E50" s="66">
        <v>3609230.43</v>
      </c>
      <c r="F50" s="17">
        <f t="shared" si="2"/>
        <v>0.7623307264934519</v>
      </c>
      <c r="G50" s="16"/>
    </row>
    <row r="51" spans="2:7">
      <c r="B51" s="15" t="s">
        <v>54</v>
      </c>
      <c r="C51" s="10" t="s">
        <v>46</v>
      </c>
      <c r="D51" s="16">
        <v>10860</v>
      </c>
      <c r="E51" s="16">
        <v>8149.86</v>
      </c>
      <c r="F51" s="17">
        <f t="shared" si="2"/>
        <v>0.75044751381215469</v>
      </c>
    </row>
    <row r="52" spans="2:7">
      <c r="B52" s="15" t="s">
        <v>55</v>
      </c>
      <c r="C52" s="10" t="s">
        <v>47</v>
      </c>
      <c r="D52" s="16">
        <v>872280</v>
      </c>
      <c r="E52" s="16">
        <v>391372.19</v>
      </c>
      <c r="F52" s="17">
        <f t="shared" si="2"/>
        <v>0.44867724813133397</v>
      </c>
    </row>
    <row r="53" spans="2:7">
      <c r="B53" s="15" t="s">
        <v>56</v>
      </c>
      <c r="C53" s="10" t="s">
        <v>48</v>
      </c>
      <c r="D53" s="16">
        <v>502040</v>
      </c>
      <c r="E53" s="16">
        <v>369878.43</v>
      </c>
      <c r="F53" s="17">
        <f t="shared" si="2"/>
        <v>0.73675091626165246</v>
      </c>
    </row>
    <row r="54" spans="2:7">
      <c r="B54" s="15" t="s">
        <v>57</v>
      </c>
      <c r="C54" s="10" t="s">
        <v>49</v>
      </c>
      <c r="D54" s="16">
        <v>13362</v>
      </c>
      <c r="E54" s="16">
        <v>11412.43</v>
      </c>
      <c r="F54" s="17">
        <f t="shared" si="2"/>
        <v>0.85409594372099984</v>
      </c>
    </row>
    <row r="55" spans="2:7">
      <c r="B55" s="15" t="s">
        <v>139</v>
      </c>
      <c r="C55" s="10" t="s">
        <v>140</v>
      </c>
      <c r="D55" s="16">
        <v>334400</v>
      </c>
      <c r="E55" s="16">
        <v>234884.45</v>
      </c>
      <c r="F55" s="17">
        <f t="shared" si="2"/>
        <v>0.70240565191387561</v>
      </c>
    </row>
    <row r="56" spans="2:7">
      <c r="B56" s="15" t="s">
        <v>58</v>
      </c>
      <c r="C56" s="10" t="s">
        <v>50</v>
      </c>
      <c r="D56" s="16">
        <v>37184980</v>
      </c>
      <c r="E56" s="16">
        <v>19922990.460000001</v>
      </c>
      <c r="F56" s="17">
        <f t="shared" si="2"/>
        <v>0.53578058829129394</v>
      </c>
    </row>
    <row r="57" spans="2:7">
      <c r="B57" s="15" t="s">
        <v>59</v>
      </c>
      <c r="C57" s="10" t="s">
        <v>51</v>
      </c>
      <c r="D57" s="16">
        <v>3869</v>
      </c>
      <c r="E57" s="16">
        <v>3868.96</v>
      </c>
      <c r="F57" s="17">
        <f t="shared" si="2"/>
        <v>0.99998966141121737</v>
      </c>
    </row>
    <row r="58" spans="2:7">
      <c r="B58" s="15" t="s">
        <v>194</v>
      </c>
      <c r="C58" s="10" t="s">
        <v>195</v>
      </c>
      <c r="D58" s="16">
        <v>141941</v>
      </c>
      <c r="E58" s="16">
        <v>141373.57999999999</v>
      </c>
      <c r="F58" s="17">
        <f t="shared" si="2"/>
        <v>0.99600242354217583</v>
      </c>
    </row>
    <row r="59" spans="2:7">
      <c r="B59" s="15"/>
      <c r="D59" s="16"/>
      <c r="E59" s="16"/>
    </row>
    <row r="60" spans="2:7">
      <c r="B60" s="28" t="s">
        <v>77</v>
      </c>
      <c r="C60" s="25"/>
      <c r="D60" s="26">
        <f>SUM(D61:D64)</f>
        <v>30961000</v>
      </c>
      <c r="E60" s="26">
        <f>SUM(E61:E64)</f>
        <v>20617770.000000004</v>
      </c>
      <c r="F60" s="27">
        <f>+E60/D60</f>
        <v>0.6659271341364944</v>
      </c>
    </row>
    <row r="61" spans="2:7">
      <c r="B61" s="15" t="s">
        <v>60</v>
      </c>
      <c r="C61" s="10" t="s">
        <v>52</v>
      </c>
      <c r="D61" s="16">
        <v>27583104</v>
      </c>
      <c r="E61" s="16">
        <v>18818946.670000002</v>
      </c>
      <c r="F61" s="17">
        <f>+E61/D61</f>
        <v>0.6822635577924806</v>
      </c>
    </row>
    <row r="62" spans="2:7">
      <c r="B62" s="15" t="s">
        <v>139</v>
      </c>
      <c r="C62" s="10" t="s">
        <v>140</v>
      </c>
      <c r="D62" s="16">
        <v>2267400</v>
      </c>
      <c r="E62" s="16">
        <v>1366476.6</v>
      </c>
      <c r="F62" s="17">
        <f>+E62/D62</f>
        <v>0.60266234453559142</v>
      </c>
    </row>
    <row r="63" spans="2:7">
      <c r="B63" s="15" t="s">
        <v>58</v>
      </c>
      <c r="C63" s="10" t="s">
        <v>50</v>
      </c>
      <c r="D63" s="16">
        <v>173896</v>
      </c>
      <c r="E63" s="16">
        <v>112718.22</v>
      </c>
      <c r="F63" s="17">
        <f>+E63/D63</f>
        <v>0.64819328794221831</v>
      </c>
    </row>
    <row r="64" spans="2:7">
      <c r="B64" s="15" t="s">
        <v>59</v>
      </c>
      <c r="C64" s="10" t="s">
        <v>51</v>
      </c>
      <c r="D64" s="16">
        <v>936600</v>
      </c>
      <c r="E64" s="16">
        <v>319628.51</v>
      </c>
      <c r="F64" s="17">
        <f>+E64/D64</f>
        <v>0.34126469143711297</v>
      </c>
    </row>
    <row r="65" spans="2:8">
      <c r="B65" s="23"/>
      <c r="C65" s="11"/>
      <c r="D65" s="16"/>
      <c r="E65" s="16"/>
      <c r="F65" s="16"/>
      <c r="G65" s="16"/>
      <c r="H65" s="16"/>
    </row>
    <row r="66" spans="2:8">
      <c r="B66" s="28" t="s">
        <v>78</v>
      </c>
      <c r="C66" s="62"/>
      <c r="D66" s="60">
        <f>SUM(D67:D96)</f>
        <v>113789052</v>
      </c>
      <c r="E66" s="60">
        <f>SUM(E67:E96)</f>
        <v>67623987.480000004</v>
      </c>
      <c r="F66" s="61">
        <f t="shared" ref="F66:F96" si="3">+E66/D66</f>
        <v>0.59429256410361875</v>
      </c>
      <c r="G66" s="16"/>
    </row>
    <row r="67" spans="2:8">
      <c r="B67" s="15" t="s">
        <v>68</v>
      </c>
      <c r="C67" s="10" t="s">
        <v>61</v>
      </c>
      <c r="D67" s="16">
        <v>1465264</v>
      </c>
      <c r="E67" s="16">
        <v>595008.21</v>
      </c>
      <c r="F67" s="17">
        <f t="shared" si="3"/>
        <v>0.40607577201105055</v>
      </c>
      <c r="G67" s="16"/>
      <c r="H67" s="16"/>
    </row>
    <row r="68" spans="2:8">
      <c r="B68" s="15" t="s">
        <v>69</v>
      </c>
      <c r="C68" s="10" t="s">
        <v>62</v>
      </c>
      <c r="D68" s="16">
        <v>778699</v>
      </c>
      <c r="E68" s="16">
        <v>557759.76</v>
      </c>
      <c r="F68" s="17">
        <f t="shared" si="3"/>
        <v>0.71627131921320053</v>
      </c>
    </row>
    <row r="69" spans="2:8">
      <c r="B69" s="15" t="s">
        <v>80</v>
      </c>
      <c r="C69" s="10" t="s">
        <v>79</v>
      </c>
      <c r="D69" s="16">
        <v>297100</v>
      </c>
      <c r="E69" s="16">
        <v>159437.62</v>
      </c>
      <c r="F69" s="17">
        <f t="shared" si="3"/>
        <v>0.53664631437226518</v>
      </c>
    </row>
    <row r="70" spans="2:8">
      <c r="B70" s="15" t="s">
        <v>70</v>
      </c>
      <c r="C70" s="10" t="s">
        <v>166</v>
      </c>
      <c r="D70" s="16">
        <v>290540</v>
      </c>
      <c r="E70" s="16">
        <v>152403.47</v>
      </c>
      <c r="F70" s="17">
        <f t="shared" si="3"/>
        <v>0.52455245405107731</v>
      </c>
    </row>
    <row r="71" spans="2:8">
      <c r="B71" s="15" t="s">
        <v>71</v>
      </c>
      <c r="C71" s="10" t="s">
        <v>64</v>
      </c>
      <c r="D71" s="16">
        <v>28486812</v>
      </c>
      <c r="E71" s="16">
        <v>18219070.239999998</v>
      </c>
      <c r="F71" s="17">
        <f t="shared" si="3"/>
        <v>0.63956157115790979</v>
      </c>
    </row>
    <row r="72" spans="2:8">
      <c r="B72" s="15" t="s">
        <v>82</v>
      </c>
      <c r="C72" s="10" t="s">
        <v>81</v>
      </c>
      <c r="D72" s="16">
        <v>629700</v>
      </c>
      <c r="E72" s="16">
        <v>367123.87</v>
      </c>
      <c r="F72" s="17">
        <f t="shared" si="3"/>
        <v>0.58301392726695256</v>
      </c>
    </row>
    <row r="73" spans="2:8">
      <c r="B73" s="15" t="s">
        <v>72</v>
      </c>
      <c r="C73" s="10" t="s">
        <v>65</v>
      </c>
      <c r="D73" s="16">
        <v>7887635</v>
      </c>
      <c r="E73" s="16">
        <v>554680.31999999995</v>
      </c>
      <c r="F73" s="17">
        <f t="shared" si="3"/>
        <v>7.0322767217296439E-2</v>
      </c>
    </row>
    <row r="74" spans="2:8">
      <c r="B74" s="15" t="s">
        <v>73</v>
      </c>
      <c r="C74" s="10" t="s">
        <v>66</v>
      </c>
      <c r="D74" s="16">
        <v>1332648</v>
      </c>
      <c r="E74" s="16">
        <v>470883.18</v>
      </c>
      <c r="F74" s="17">
        <f t="shared" si="3"/>
        <v>0.35334400381796244</v>
      </c>
    </row>
    <row r="75" spans="2:8">
      <c r="B75" s="15" t="s">
        <v>85</v>
      </c>
      <c r="C75" s="10" t="s">
        <v>83</v>
      </c>
      <c r="D75" s="16">
        <f>10865271+39000000</f>
        <v>49865271</v>
      </c>
      <c r="E75" s="16">
        <f>3189260.44+31500000</f>
        <v>34689260.439999998</v>
      </c>
      <c r="F75" s="17">
        <f t="shared" si="3"/>
        <v>0.69565971956715122</v>
      </c>
    </row>
    <row r="76" spans="2:8">
      <c r="B76" s="15" t="s">
        <v>86</v>
      </c>
      <c r="C76" s="10" t="s">
        <v>84</v>
      </c>
      <c r="D76" s="16">
        <v>2706366</v>
      </c>
      <c r="E76" s="16">
        <v>2094698.46</v>
      </c>
      <c r="F76" s="17">
        <f t="shared" si="3"/>
        <v>0.77398934955582499</v>
      </c>
    </row>
    <row r="77" spans="2:8">
      <c r="B77" s="15" t="s">
        <v>74</v>
      </c>
      <c r="C77" s="10" t="s">
        <v>67</v>
      </c>
      <c r="D77" s="16">
        <v>12669146</v>
      </c>
      <c r="E77" s="16">
        <v>6143052.1100000003</v>
      </c>
      <c r="F77" s="17">
        <f t="shared" si="3"/>
        <v>0.48488288871246732</v>
      </c>
    </row>
    <row r="78" spans="2:8">
      <c r="B78" s="15" t="s">
        <v>141</v>
      </c>
      <c r="C78" s="10" t="s">
        <v>155</v>
      </c>
      <c r="D78" s="16">
        <v>29040</v>
      </c>
      <c r="E78" s="16">
        <v>27837.3</v>
      </c>
      <c r="F78" s="17">
        <v>0</v>
      </c>
    </row>
    <row r="79" spans="2:8">
      <c r="B79" s="15" t="s">
        <v>189</v>
      </c>
      <c r="C79" s="10" t="s">
        <v>191</v>
      </c>
      <c r="D79" s="16">
        <v>310</v>
      </c>
      <c r="E79" s="16">
        <v>55</v>
      </c>
      <c r="F79" s="17">
        <f t="shared" si="3"/>
        <v>0.17741935483870969</v>
      </c>
    </row>
    <row r="80" spans="2:8">
      <c r="B80" s="15" t="s">
        <v>176</v>
      </c>
      <c r="C80" s="10" t="s">
        <v>190</v>
      </c>
      <c r="D80" s="16">
        <v>10</v>
      </c>
      <c r="E80" s="16">
        <v>9.1999999999999993</v>
      </c>
      <c r="F80" s="17">
        <f t="shared" si="3"/>
        <v>0.91999999999999993</v>
      </c>
    </row>
    <row r="81" spans="2:6">
      <c r="B81" s="15" t="s">
        <v>177</v>
      </c>
      <c r="C81" s="10" t="s">
        <v>178</v>
      </c>
      <c r="D81" s="16">
        <v>500</v>
      </c>
      <c r="E81" s="16">
        <v>190</v>
      </c>
      <c r="F81" s="17">
        <v>0</v>
      </c>
    </row>
    <row r="82" spans="2:6">
      <c r="B82" s="15" t="s">
        <v>142</v>
      </c>
      <c r="C82" s="10" t="s">
        <v>172</v>
      </c>
      <c r="D82" s="16">
        <v>803137</v>
      </c>
      <c r="E82" s="16">
        <v>516810.93</v>
      </c>
      <c r="F82" s="17">
        <f t="shared" si="3"/>
        <v>0.64349037586364466</v>
      </c>
    </row>
    <row r="83" spans="2:6">
      <c r="B83" s="15" t="s">
        <v>143</v>
      </c>
      <c r="C83" s="10" t="s">
        <v>156</v>
      </c>
      <c r="D83" s="16">
        <v>1273930</v>
      </c>
      <c r="E83" s="16">
        <v>614592.97</v>
      </c>
      <c r="F83" s="17">
        <f t="shared" si="3"/>
        <v>0.48243857197805212</v>
      </c>
    </row>
    <row r="84" spans="2:6">
      <c r="B84" s="15" t="s">
        <v>179</v>
      </c>
      <c r="C84" s="10" t="s">
        <v>180</v>
      </c>
      <c r="D84" s="16">
        <v>15960</v>
      </c>
      <c r="E84" s="16">
        <v>10785.2</v>
      </c>
      <c r="F84" s="17">
        <f t="shared" si="3"/>
        <v>0.67576441102756901</v>
      </c>
    </row>
    <row r="85" spans="2:6">
      <c r="B85" s="15" t="s">
        <v>181</v>
      </c>
      <c r="C85" s="10" t="s">
        <v>182</v>
      </c>
      <c r="D85" s="16">
        <v>11410</v>
      </c>
      <c r="E85" s="16">
        <v>5539.1</v>
      </c>
      <c r="F85" s="17">
        <f t="shared" si="3"/>
        <v>0.48546012269938654</v>
      </c>
    </row>
    <row r="86" spans="2:6">
      <c r="B86" s="15" t="s">
        <v>144</v>
      </c>
      <c r="C86" s="10" t="s">
        <v>157</v>
      </c>
      <c r="D86" s="16">
        <v>1122260</v>
      </c>
      <c r="E86" s="16">
        <v>786769.44</v>
      </c>
      <c r="F86" s="17">
        <f t="shared" si="3"/>
        <v>0.70105807923297625</v>
      </c>
    </row>
    <row r="87" spans="2:6">
      <c r="B87" s="15" t="s">
        <v>145</v>
      </c>
      <c r="C87" s="10" t="s">
        <v>158</v>
      </c>
      <c r="D87" s="16">
        <v>110300</v>
      </c>
      <c r="E87" s="16">
        <v>69756.679999999993</v>
      </c>
      <c r="F87" s="17">
        <f t="shared" si="3"/>
        <v>0.63242683590208515</v>
      </c>
    </row>
    <row r="88" spans="2:6">
      <c r="B88" s="15" t="s">
        <v>146</v>
      </c>
      <c r="C88" s="10" t="s">
        <v>159</v>
      </c>
      <c r="D88" s="16">
        <v>1194390</v>
      </c>
      <c r="E88" s="16">
        <v>428733.38</v>
      </c>
      <c r="F88" s="17">
        <f t="shared" si="3"/>
        <v>0.35895593566590478</v>
      </c>
    </row>
    <row r="89" spans="2:6">
      <c r="B89" s="15" t="s">
        <v>147</v>
      </c>
      <c r="C89" s="10" t="s">
        <v>160</v>
      </c>
      <c r="D89" s="16">
        <v>700940</v>
      </c>
      <c r="E89" s="16">
        <v>445185.67</v>
      </c>
      <c r="F89" s="17">
        <f t="shared" si="3"/>
        <v>0.63512664422061804</v>
      </c>
    </row>
    <row r="90" spans="2:6">
      <c r="B90" s="15" t="s">
        <v>148</v>
      </c>
      <c r="C90" s="10" t="s">
        <v>161</v>
      </c>
      <c r="D90" s="16">
        <v>347753</v>
      </c>
      <c r="E90" s="16">
        <v>280686.23</v>
      </c>
      <c r="F90" s="17">
        <f t="shared" si="3"/>
        <v>0.80714251207034871</v>
      </c>
    </row>
    <row r="91" spans="2:6">
      <c r="B91" s="15" t="s">
        <v>149</v>
      </c>
      <c r="C91" s="10" t="s">
        <v>162</v>
      </c>
      <c r="D91" s="16">
        <v>129200</v>
      </c>
      <c r="E91" s="16">
        <v>44800</v>
      </c>
      <c r="F91" s="17">
        <f t="shared" si="3"/>
        <v>0.34674922600619196</v>
      </c>
    </row>
    <row r="92" spans="2:6">
      <c r="B92" s="15" t="s">
        <v>150</v>
      </c>
      <c r="C92" s="10" t="s">
        <v>163</v>
      </c>
      <c r="D92" s="16">
        <v>1008021</v>
      </c>
      <c r="E92" s="16">
        <v>250383.75</v>
      </c>
      <c r="F92" s="17">
        <f t="shared" si="3"/>
        <v>0.2483914025600657</v>
      </c>
    </row>
    <row r="93" spans="2:6">
      <c r="B93" s="15" t="s">
        <v>151</v>
      </c>
      <c r="C93" s="10" t="s">
        <v>164</v>
      </c>
      <c r="D93" s="16">
        <v>65499</v>
      </c>
      <c r="E93" s="16">
        <v>0</v>
      </c>
      <c r="F93" s="17">
        <f t="shared" si="3"/>
        <v>0</v>
      </c>
    </row>
    <row r="94" spans="2:6">
      <c r="B94" s="15" t="s">
        <v>152</v>
      </c>
      <c r="C94" s="10" t="s">
        <v>167</v>
      </c>
      <c r="D94" s="16">
        <v>253050</v>
      </c>
      <c r="E94" s="16">
        <v>35178.92</v>
      </c>
      <c r="F94" s="17">
        <f t="shared" si="3"/>
        <v>0.13901964038727524</v>
      </c>
    </row>
    <row r="95" spans="2:6">
      <c r="B95" s="15" t="s">
        <v>153</v>
      </c>
      <c r="C95" s="10" t="s">
        <v>168</v>
      </c>
      <c r="D95" s="16">
        <v>5150</v>
      </c>
      <c r="E95" s="16">
        <v>2600</v>
      </c>
      <c r="F95" s="17">
        <f t="shared" si="3"/>
        <v>0.50485436893203883</v>
      </c>
    </row>
    <row r="96" spans="2:6">
      <c r="B96" s="15" t="s">
        <v>154</v>
      </c>
      <c r="C96" s="10" t="s">
        <v>169</v>
      </c>
      <c r="D96" s="16">
        <v>309011</v>
      </c>
      <c r="E96" s="16">
        <v>100696.03</v>
      </c>
      <c r="F96" s="17">
        <f t="shared" si="3"/>
        <v>0.32586551935044383</v>
      </c>
    </row>
    <row r="97" spans="2:9">
      <c r="B97" s="15"/>
      <c r="D97" s="16"/>
      <c r="E97" s="16"/>
    </row>
    <row r="98" spans="2:9">
      <c r="B98" s="28" t="s">
        <v>87</v>
      </c>
      <c r="C98" s="25"/>
      <c r="D98" s="26">
        <f>SUM(D99:D106)</f>
        <v>253711179</v>
      </c>
      <c r="E98" s="26">
        <f>SUM(E99:E106)</f>
        <v>99472556.059999987</v>
      </c>
      <c r="F98" s="27">
        <f t="shared" ref="F98:F106" si="4">+E98/D98</f>
        <v>0.39207005561233071</v>
      </c>
      <c r="G98" s="16"/>
      <c r="I98" s="16"/>
    </row>
    <row r="99" spans="2:9">
      <c r="B99" s="15" t="s">
        <v>88</v>
      </c>
      <c r="C99" s="10" t="s">
        <v>89</v>
      </c>
      <c r="D99" s="16">
        <v>8797580</v>
      </c>
      <c r="E99" s="16">
        <v>5260448.66</v>
      </c>
      <c r="F99" s="17">
        <f t="shared" si="4"/>
        <v>0.59794269105822284</v>
      </c>
      <c r="G99" s="16"/>
      <c r="H99" s="16"/>
    </row>
    <row r="100" spans="2:9">
      <c r="B100" s="15" t="s">
        <v>170</v>
      </c>
      <c r="C100" s="10" t="s">
        <v>171</v>
      </c>
      <c r="D100" s="16">
        <v>4140300</v>
      </c>
      <c r="E100" s="16">
        <v>2478987.36</v>
      </c>
      <c r="F100" s="17">
        <f t="shared" si="4"/>
        <v>0.59874583001231796</v>
      </c>
      <c r="G100" s="16"/>
      <c r="H100" s="16"/>
    </row>
    <row r="101" spans="2:9">
      <c r="B101" s="15" t="s">
        <v>74</v>
      </c>
      <c r="C101" s="10" t="s">
        <v>67</v>
      </c>
      <c r="D101" s="16">
        <v>412512</v>
      </c>
      <c r="E101" s="16">
        <v>88209.64</v>
      </c>
      <c r="F101" s="17">
        <f t="shared" si="4"/>
        <v>0.2138353308509813</v>
      </c>
      <c r="G101" s="16"/>
      <c r="H101" s="16"/>
    </row>
    <row r="102" spans="2:9">
      <c r="B102" s="15" t="s">
        <v>58</v>
      </c>
      <c r="C102" s="10" t="s">
        <v>50</v>
      </c>
      <c r="D102" s="16">
        <f>2880000+488487+98497105+1300000+497561</f>
        <v>103663153</v>
      </c>
      <c r="E102" s="16">
        <f>2390000+397643.23+59973534.03+961003+307717.93</f>
        <v>64029898.189999998</v>
      </c>
      <c r="F102" s="17">
        <f t="shared" si="4"/>
        <v>0.61767268635944339</v>
      </c>
      <c r="G102" s="16"/>
      <c r="H102" s="67"/>
    </row>
    <row r="103" spans="2:9">
      <c r="B103" s="15" t="s">
        <v>118</v>
      </c>
      <c r="C103" s="10" t="s">
        <v>119</v>
      </c>
      <c r="D103" s="16">
        <v>34930</v>
      </c>
      <c r="E103" s="16">
        <v>2930</v>
      </c>
      <c r="F103" s="17">
        <f t="shared" si="4"/>
        <v>8.3882049813913548E-2</v>
      </c>
    </row>
    <row r="104" spans="2:9">
      <c r="B104" s="15" t="s">
        <v>174</v>
      </c>
      <c r="C104" s="10" t="s">
        <v>175</v>
      </c>
      <c r="D104" s="16">
        <v>27010</v>
      </c>
      <c r="E104" s="16">
        <v>6595</v>
      </c>
      <c r="F104" s="17">
        <f t="shared" si="4"/>
        <v>0.24416882636060719</v>
      </c>
    </row>
    <row r="105" spans="2:9">
      <c r="B105" s="15" t="s">
        <v>138</v>
      </c>
      <c r="C105" s="10" t="s">
        <v>165</v>
      </c>
      <c r="D105" s="16">
        <v>132880550</v>
      </c>
      <c r="E105" s="16">
        <v>24841670</v>
      </c>
      <c r="F105" s="17">
        <f t="shared" si="4"/>
        <v>0.18694737491679558</v>
      </c>
    </row>
    <row r="106" spans="2:9">
      <c r="B106" s="15" t="s">
        <v>59</v>
      </c>
      <c r="C106" s="10" t="s">
        <v>51</v>
      </c>
      <c r="D106" s="16">
        <v>3755144</v>
      </c>
      <c r="E106" s="16">
        <v>2763817.21</v>
      </c>
      <c r="F106" s="17">
        <f t="shared" si="4"/>
        <v>0.73600831552664825</v>
      </c>
    </row>
    <row r="107" spans="2:9">
      <c r="B107" s="15"/>
      <c r="D107" s="16"/>
      <c r="E107" s="16"/>
    </row>
    <row r="108" spans="2:9">
      <c r="B108" s="28" t="s">
        <v>90</v>
      </c>
      <c r="C108" s="59"/>
      <c r="D108" s="60">
        <f>SUM(D109:D120)</f>
        <v>64570750</v>
      </c>
      <c r="E108" s="60">
        <f>SUM(E109:E120)</f>
        <v>28282556.469999999</v>
      </c>
      <c r="F108" s="61">
        <f t="shared" ref="F108:F120" si="5">+E108/D108</f>
        <v>0.43800879608801196</v>
      </c>
      <c r="G108" s="16"/>
      <c r="H108" s="58"/>
    </row>
    <row r="109" spans="2:9">
      <c r="B109" s="46" t="s">
        <v>68</v>
      </c>
      <c r="C109" s="40" t="s">
        <v>61</v>
      </c>
      <c r="D109" s="45">
        <v>384261</v>
      </c>
      <c r="E109" s="45">
        <v>57541</v>
      </c>
      <c r="F109" s="47">
        <f t="shared" si="5"/>
        <v>0.14974457465108351</v>
      </c>
      <c r="G109" s="16"/>
      <c r="H109" s="63"/>
    </row>
    <row r="110" spans="2:9">
      <c r="B110" s="15" t="s">
        <v>70</v>
      </c>
      <c r="C110" s="10" t="s">
        <v>63</v>
      </c>
      <c r="D110" s="16">
        <v>2306</v>
      </c>
      <c r="E110" s="16">
        <v>1570.25</v>
      </c>
      <c r="F110" s="47">
        <f t="shared" si="5"/>
        <v>0.68094102341717255</v>
      </c>
    </row>
    <row r="111" spans="2:9">
      <c r="B111" s="15" t="s">
        <v>71</v>
      </c>
      <c r="C111" s="10" t="s">
        <v>64</v>
      </c>
      <c r="D111" s="16">
        <v>3682439</v>
      </c>
      <c r="E111" s="16">
        <v>0</v>
      </c>
      <c r="F111" s="47">
        <f t="shared" si="5"/>
        <v>0</v>
      </c>
    </row>
    <row r="112" spans="2:9">
      <c r="B112" s="15" t="s">
        <v>72</v>
      </c>
      <c r="C112" s="10" t="s">
        <v>65</v>
      </c>
      <c r="D112" s="16">
        <v>8153</v>
      </c>
      <c r="E112" s="16">
        <v>954.88</v>
      </c>
      <c r="F112" s="47">
        <f t="shared" si="5"/>
        <v>0.11712007849871213</v>
      </c>
    </row>
    <row r="113" spans="2:6">
      <c r="B113" s="15" t="s">
        <v>73</v>
      </c>
      <c r="C113" s="10" t="s">
        <v>66</v>
      </c>
      <c r="D113" s="16">
        <v>650981</v>
      </c>
      <c r="E113" s="16">
        <v>209031.44</v>
      </c>
      <c r="F113" s="47">
        <f t="shared" si="5"/>
        <v>0.32110221342865614</v>
      </c>
    </row>
    <row r="114" spans="2:6">
      <c r="B114" s="15" t="s">
        <v>85</v>
      </c>
      <c r="C114" s="10" t="s">
        <v>83</v>
      </c>
      <c r="D114" s="16">
        <v>26843344</v>
      </c>
      <c r="E114" s="16">
        <v>11130877.77</v>
      </c>
      <c r="F114" s="47">
        <f t="shared" si="5"/>
        <v>0.41466062387756158</v>
      </c>
    </row>
    <row r="115" spans="2:6">
      <c r="B115" s="15" t="s">
        <v>74</v>
      </c>
      <c r="C115" s="10" t="s">
        <v>67</v>
      </c>
      <c r="D115" s="16">
        <v>7790988</v>
      </c>
      <c r="E115" s="16">
        <v>4445557.46</v>
      </c>
      <c r="F115" s="47">
        <f t="shared" si="5"/>
        <v>0.57060252948663248</v>
      </c>
    </row>
    <row r="116" spans="2:6">
      <c r="B116" s="15" t="s">
        <v>58</v>
      </c>
      <c r="C116" s="10" t="s">
        <v>50</v>
      </c>
      <c r="D116" s="16">
        <f>16869843+1435935</f>
        <v>18305778</v>
      </c>
      <c r="E116" s="16">
        <f>7276753.65+1024829.69</f>
        <v>8301583.3399999999</v>
      </c>
      <c r="F116" s="47">
        <v>0</v>
      </c>
    </row>
    <row r="117" spans="2:6">
      <c r="B117" s="15" t="s">
        <v>142</v>
      </c>
      <c r="C117" s="10" t="s">
        <v>172</v>
      </c>
      <c r="D117" s="16">
        <v>9372</v>
      </c>
      <c r="E117" s="16">
        <v>2225.36</v>
      </c>
      <c r="F117" s="47">
        <f t="shared" si="5"/>
        <v>0.23744771660264619</v>
      </c>
    </row>
    <row r="118" spans="2:6">
      <c r="B118" s="15" t="s">
        <v>192</v>
      </c>
      <c r="C118" s="10" t="s">
        <v>193</v>
      </c>
      <c r="D118" s="16">
        <v>126216</v>
      </c>
      <c r="E118" s="16">
        <v>0</v>
      </c>
      <c r="F118" s="47">
        <f t="shared" si="5"/>
        <v>0</v>
      </c>
    </row>
    <row r="119" spans="2:6">
      <c r="B119" s="15" t="s">
        <v>92</v>
      </c>
      <c r="C119" s="10" t="s">
        <v>91</v>
      </c>
      <c r="D119" s="16">
        <v>6673987</v>
      </c>
      <c r="E119" s="16">
        <v>4055124.08</v>
      </c>
      <c r="F119" s="47">
        <f t="shared" si="5"/>
        <v>0.60760143524403032</v>
      </c>
    </row>
    <row r="120" spans="2:6">
      <c r="B120" s="15" t="s">
        <v>143</v>
      </c>
      <c r="C120" s="10" t="s">
        <v>156</v>
      </c>
      <c r="D120" s="16">
        <v>92925</v>
      </c>
      <c r="E120" s="16">
        <v>78090.89</v>
      </c>
      <c r="F120" s="47">
        <f t="shared" si="5"/>
        <v>0.84036470271724506</v>
      </c>
    </row>
    <row r="121" spans="2:6">
      <c r="B121" s="15"/>
      <c r="D121" s="16"/>
      <c r="E121" s="16"/>
    </row>
    <row r="122" spans="2:6">
      <c r="B122" s="28" t="s">
        <v>96</v>
      </c>
      <c r="C122" s="25"/>
      <c r="D122" s="26">
        <f>SUM(D123:D126)</f>
        <v>18902400</v>
      </c>
      <c r="E122" s="26">
        <f>SUM(E123:E126)</f>
        <v>13250440.85</v>
      </c>
      <c r="F122" s="27">
        <f>+E122/D122</f>
        <v>0.70099251153292697</v>
      </c>
    </row>
    <row r="123" spans="2:6">
      <c r="B123" s="15" t="s">
        <v>97</v>
      </c>
      <c r="C123" s="10" t="s">
        <v>99</v>
      </c>
      <c r="D123" s="16">
        <v>18902400</v>
      </c>
      <c r="E123" s="16">
        <v>13250440.85</v>
      </c>
      <c r="F123" s="17">
        <f>+E123/D123</f>
        <v>0.70099251153292697</v>
      </c>
    </row>
    <row r="124" spans="2:6" hidden="1">
      <c r="B124" s="15" t="s">
        <v>134</v>
      </c>
      <c r="C124" s="10" t="s">
        <v>135</v>
      </c>
      <c r="D124" s="16">
        <v>0</v>
      </c>
      <c r="E124" s="16">
        <v>0</v>
      </c>
      <c r="F124" s="17">
        <v>0</v>
      </c>
    </row>
    <row r="125" spans="2:6" hidden="1">
      <c r="B125" s="15" t="s">
        <v>94</v>
      </c>
      <c r="C125" s="10" t="s">
        <v>93</v>
      </c>
      <c r="D125" s="16">
        <v>0</v>
      </c>
      <c r="E125" s="16">
        <v>0</v>
      </c>
      <c r="F125" s="17">
        <v>0</v>
      </c>
    </row>
    <row r="126" spans="2:6" hidden="1">
      <c r="B126" s="15" t="s">
        <v>59</v>
      </c>
      <c r="C126" s="10" t="s">
        <v>51</v>
      </c>
      <c r="D126" s="16">
        <v>0</v>
      </c>
      <c r="E126" s="16">
        <v>0</v>
      </c>
      <c r="F126" s="17">
        <v>0</v>
      </c>
    </row>
    <row r="127" spans="2:6">
      <c r="B127" s="15"/>
      <c r="D127" s="16"/>
      <c r="E127" s="16"/>
    </row>
    <row r="128" spans="2:6">
      <c r="B128" s="28" t="s">
        <v>95</v>
      </c>
      <c r="C128" s="25"/>
      <c r="D128" s="26">
        <f>SUM(D129:D130)</f>
        <v>6897661</v>
      </c>
      <c r="E128" s="26">
        <f>SUM(E129:E130)</f>
        <v>1179284.28</v>
      </c>
      <c r="F128" s="27">
        <f>+E128/D128</f>
        <v>0.17096872113604888</v>
      </c>
    </row>
    <row r="129" spans="2:7" hidden="1">
      <c r="B129" s="15" t="s">
        <v>58</v>
      </c>
      <c r="C129" s="10" t="s">
        <v>50</v>
      </c>
      <c r="D129" s="16">
        <v>0</v>
      </c>
      <c r="E129" s="16">
        <v>0</v>
      </c>
      <c r="F129" s="17">
        <v>0</v>
      </c>
      <c r="G129" s="16"/>
    </row>
    <row r="130" spans="2:7">
      <c r="B130" s="15" t="s">
        <v>92</v>
      </c>
      <c r="C130" s="10" t="s">
        <v>91</v>
      </c>
      <c r="D130" s="16">
        <v>6897661</v>
      </c>
      <c r="E130" s="16">
        <v>1179284.28</v>
      </c>
      <c r="F130" s="17">
        <f>+E130/D130</f>
        <v>0.17096872113604888</v>
      </c>
      <c r="G130" s="16"/>
    </row>
    <row r="131" spans="2:7">
      <c r="B131" s="15"/>
      <c r="D131" s="16"/>
      <c r="E131" s="16"/>
    </row>
    <row r="132" spans="2:7">
      <c r="B132" s="26" t="s">
        <v>98</v>
      </c>
      <c r="C132" s="25"/>
      <c r="D132" s="26">
        <f>+D133+D134+D135+D136</f>
        <v>6426938387</v>
      </c>
      <c r="E132" s="26">
        <f>SUM(E133:E136)</f>
        <v>4015483600.4100003</v>
      </c>
      <c r="F132" s="27">
        <f>+E132/D132</f>
        <v>0.62478949674268913</v>
      </c>
    </row>
    <row r="133" spans="2:7">
      <c r="B133" s="15" t="s">
        <v>59</v>
      </c>
      <c r="C133" s="10" t="s">
        <v>51</v>
      </c>
      <c r="D133" s="16">
        <v>33000</v>
      </c>
      <c r="E133" s="16">
        <v>31831.23</v>
      </c>
      <c r="F133" s="17">
        <f>+E133/D133</f>
        <v>0.96458272727272731</v>
      </c>
    </row>
    <row r="134" spans="2:7">
      <c r="B134" s="15" t="s">
        <v>111</v>
      </c>
      <c r="C134" s="10" t="s">
        <v>100</v>
      </c>
      <c r="D134" s="16">
        <v>26145581</v>
      </c>
      <c r="E134" s="16">
        <v>16517847.17</v>
      </c>
      <c r="F134" s="17">
        <f>+E134/D134</f>
        <v>0.63176439529112016</v>
      </c>
    </row>
    <row r="135" spans="2:7">
      <c r="B135" s="15" t="s">
        <v>102</v>
      </c>
      <c r="C135" s="10" t="s">
        <v>101</v>
      </c>
      <c r="D135" s="16">
        <v>1714485065</v>
      </c>
      <c r="E135" s="16">
        <v>1121153360.71</v>
      </c>
      <c r="F135" s="17">
        <f>+E135/D135</f>
        <v>0.65393008291384569</v>
      </c>
    </row>
    <row r="136" spans="2:7">
      <c r="B136" s="15" t="s">
        <v>103</v>
      </c>
      <c r="C136" s="10" t="s">
        <v>112</v>
      </c>
      <c r="D136" s="16">
        <v>4686274741</v>
      </c>
      <c r="E136" s="16">
        <v>2877780561.3000002</v>
      </c>
      <c r="F136" s="17">
        <f>+E136/D136</f>
        <v>0.61408703508619156</v>
      </c>
    </row>
    <row r="137" spans="2:7">
      <c r="B137" s="15"/>
      <c r="D137" s="16"/>
      <c r="E137" s="16"/>
    </row>
    <row r="138" spans="2:7">
      <c r="B138" s="26" t="s">
        <v>173</v>
      </c>
      <c r="C138" s="25"/>
      <c r="D138" s="26">
        <f>+D139+D140+D141+D142</f>
        <v>5283974108</v>
      </c>
      <c r="E138" s="26">
        <f>SUM(E139:E142)</f>
        <v>4275868061.52</v>
      </c>
      <c r="F138" s="27">
        <f>+E138/D138</f>
        <v>0.80921442348596762</v>
      </c>
    </row>
    <row r="139" spans="2:7">
      <c r="B139" s="15" t="s">
        <v>59</v>
      </c>
      <c r="C139" s="10" t="s">
        <v>51</v>
      </c>
      <c r="D139" s="16">
        <v>1510000</v>
      </c>
      <c r="E139" s="16">
        <v>1457931.68</v>
      </c>
      <c r="F139" s="17">
        <f>+E139/D139</f>
        <v>0.96551766887417212</v>
      </c>
    </row>
    <row r="140" spans="2:7">
      <c r="B140" s="15" t="s">
        <v>104</v>
      </c>
      <c r="C140" s="10" t="s">
        <v>107</v>
      </c>
      <c r="D140" s="16">
        <v>53700038</v>
      </c>
      <c r="E140" s="16">
        <v>32648563</v>
      </c>
      <c r="F140" s="17">
        <f>+E140/D140</f>
        <v>0.60798025878491935</v>
      </c>
    </row>
    <row r="141" spans="2:7">
      <c r="B141" s="15" t="s">
        <v>105</v>
      </c>
      <c r="C141" s="10" t="s">
        <v>108</v>
      </c>
      <c r="D141" s="16">
        <v>2293215923</v>
      </c>
      <c r="E141" s="16">
        <v>1811449728.6600001</v>
      </c>
      <c r="F141" s="17">
        <f>+E141/D141</f>
        <v>0.78991677604010779</v>
      </c>
    </row>
    <row r="142" spans="2:7">
      <c r="B142" s="15" t="s">
        <v>106</v>
      </c>
      <c r="C142" s="10" t="s">
        <v>109</v>
      </c>
      <c r="D142" s="16">
        <v>2935548147</v>
      </c>
      <c r="E142" s="16">
        <v>2430311838.1799998</v>
      </c>
      <c r="F142" s="17">
        <f>+E142/D142</f>
        <v>0.8278903007139129</v>
      </c>
    </row>
    <row r="143" spans="2:7">
      <c r="B143" s="12"/>
    </row>
    <row r="144" spans="2:7">
      <c r="B144" s="82" t="s">
        <v>114</v>
      </c>
      <c r="C144" s="82"/>
      <c r="D144" s="26">
        <f>+D138+D132+D128+D122+D108+D98+D66+D60+D49+D47</f>
        <v>12469542462</v>
      </c>
      <c r="E144" s="26">
        <f>+E138+E132+E128+E122+E108+E98+E66+E60+E49+E47</f>
        <v>8546471417.8600006</v>
      </c>
      <c r="F144" s="27">
        <f>+E144/D144</f>
        <v>0.68538773125836283</v>
      </c>
    </row>
    <row r="145" spans="2:6">
      <c r="B145" s="12"/>
      <c r="D145" s="43"/>
      <c r="E145" s="43"/>
      <c r="F145" s="44"/>
    </row>
    <row r="146" spans="2:6">
      <c r="B146" s="12"/>
      <c r="D146" s="45"/>
      <c r="E146" s="45"/>
      <c r="F146" s="40"/>
    </row>
    <row r="147" spans="2:6">
      <c r="B147" s="12"/>
      <c r="D147" s="16"/>
      <c r="E147" s="16"/>
    </row>
    <row r="148" spans="2:6">
      <c r="B148" s="12"/>
      <c r="D148" s="16"/>
    </row>
    <row r="149" spans="2:6">
      <c r="B149" s="12"/>
      <c r="D149" s="16"/>
    </row>
    <row r="150" spans="2:6">
      <c r="B150" s="12"/>
    </row>
    <row r="151" spans="2:6">
      <c r="B151" s="12"/>
      <c r="D151" s="16"/>
    </row>
    <row r="152" spans="2:6">
      <c r="B152" s="12"/>
    </row>
    <row r="153" spans="2:6">
      <c r="B153" s="12"/>
    </row>
    <row r="154" spans="2:6">
      <c r="B154" s="12"/>
    </row>
    <row r="155" spans="2:6">
      <c r="B155" s="12"/>
    </row>
    <row r="156" spans="2:6">
      <c r="B156" s="12"/>
    </row>
    <row r="157" spans="2:6">
      <c r="B157" s="12"/>
    </row>
    <row r="158" spans="2:6">
      <c r="B158" s="12"/>
    </row>
    <row r="159" spans="2:6">
      <c r="B159" s="12"/>
    </row>
    <row r="160" spans="2:6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12"/>
    </row>
    <row r="743" spans="2:2">
      <c r="B743" s="12"/>
    </row>
    <row r="744" spans="2:2">
      <c r="B744" s="12"/>
    </row>
    <row r="745" spans="2:2">
      <c r="B745" s="12"/>
    </row>
    <row r="746" spans="2:2">
      <c r="B746" s="12"/>
    </row>
    <row r="747" spans="2:2">
      <c r="B747" s="12"/>
    </row>
    <row r="748" spans="2:2">
      <c r="B748" s="12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12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12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12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12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12"/>
    </row>
    <row r="793" spans="2:2">
      <c r="B793" s="12"/>
    </row>
    <row r="794" spans="2:2">
      <c r="B794" s="12"/>
    </row>
    <row r="795" spans="2:2">
      <c r="B795" s="12"/>
    </row>
    <row r="796" spans="2:2">
      <c r="B796" s="12"/>
    </row>
    <row r="797" spans="2:2">
      <c r="B797" s="12"/>
    </row>
    <row r="798" spans="2:2">
      <c r="B798" s="12"/>
    </row>
    <row r="799" spans="2:2">
      <c r="B799" s="12"/>
    </row>
    <row r="800" spans="2:2">
      <c r="B800" s="12"/>
    </row>
    <row r="801" spans="2:2">
      <c r="B801" s="12"/>
    </row>
    <row r="802" spans="2:2">
      <c r="B802" s="12"/>
    </row>
    <row r="803" spans="2:2">
      <c r="B803" s="12"/>
    </row>
    <row r="804" spans="2:2">
      <c r="B804" s="12"/>
    </row>
    <row r="805" spans="2:2">
      <c r="B805" s="12"/>
    </row>
    <row r="806" spans="2:2">
      <c r="B806" s="12"/>
    </row>
    <row r="807" spans="2:2">
      <c r="B807" s="12"/>
    </row>
    <row r="808" spans="2:2">
      <c r="B808" s="12"/>
    </row>
    <row r="809" spans="2:2">
      <c r="B809" s="12"/>
    </row>
    <row r="810" spans="2:2">
      <c r="B810" s="12"/>
    </row>
    <row r="811" spans="2:2">
      <c r="B811" s="12"/>
    </row>
    <row r="812" spans="2:2">
      <c r="B812" s="12"/>
    </row>
    <row r="813" spans="2:2">
      <c r="B813" s="12"/>
    </row>
    <row r="814" spans="2:2">
      <c r="B814" s="12"/>
    </row>
    <row r="815" spans="2:2">
      <c r="B815" s="12"/>
    </row>
    <row r="816" spans="2:2">
      <c r="B816" s="12"/>
    </row>
    <row r="817" spans="2:2">
      <c r="B817" s="12"/>
    </row>
    <row r="818" spans="2:2">
      <c r="B818" s="12"/>
    </row>
    <row r="819" spans="2:2">
      <c r="B819" s="12"/>
    </row>
    <row r="820" spans="2:2">
      <c r="B820" s="12"/>
    </row>
    <row r="821" spans="2:2">
      <c r="B821" s="12"/>
    </row>
    <row r="822" spans="2:2">
      <c r="B822" s="12"/>
    </row>
    <row r="823" spans="2:2">
      <c r="B823" s="12"/>
    </row>
    <row r="824" spans="2:2">
      <c r="B824" s="12"/>
    </row>
    <row r="825" spans="2:2">
      <c r="B825" s="12"/>
    </row>
    <row r="826" spans="2:2">
      <c r="B826" s="12"/>
    </row>
    <row r="827" spans="2:2">
      <c r="B827" s="12"/>
    </row>
    <row r="828" spans="2:2">
      <c r="B828" s="12"/>
    </row>
    <row r="829" spans="2:2">
      <c r="B829" s="12"/>
    </row>
    <row r="830" spans="2:2">
      <c r="B830" s="12"/>
    </row>
    <row r="831" spans="2:2">
      <c r="B831" s="12"/>
    </row>
    <row r="832" spans="2:2">
      <c r="B832" s="12"/>
    </row>
    <row r="833" spans="2:2">
      <c r="B833" s="12"/>
    </row>
    <row r="834" spans="2:2">
      <c r="B834" s="12"/>
    </row>
    <row r="835" spans="2:2">
      <c r="B835" s="12"/>
    </row>
    <row r="836" spans="2:2">
      <c r="B836" s="12"/>
    </row>
    <row r="837" spans="2:2">
      <c r="B837" s="12"/>
    </row>
    <row r="838" spans="2:2">
      <c r="B838" s="12"/>
    </row>
    <row r="839" spans="2:2">
      <c r="B839" s="12"/>
    </row>
    <row r="840" spans="2:2">
      <c r="B840" s="12"/>
    </row>
    <row r="841" spans="2:2">
      <c r="B841" s="12"/>
    </row>
    <row r="842" spans="2:2">
      <c r="B842" s="12"/>
    </row>
    <row r="843" spans="2:2">
      <c r="B843" s="12"/>
    </row>
    <row r="844" spans="2:2">
      <c r="B844" s="12"/>
    </row>
    <row r="845" spans="2:2">
      <c r="B845" s="12"/>
    </row>
    <row r="846" spans="2:2">
      <c r="B846" s="12"/>
    </row>
    <row r="847" spans="2:2">
      <c r="B847" s="12"/>
    </row>
    <row r="848" spans="2:2">
      <c r="B848" s="12"/>
    </row>
    <row r="849" spans="2:2">
      <c r="B849" s="12"/>
    </row>
    <row r="850" spans="2:2">
      <c r="B850" s="12"/>
    </row>
    <row r="851" spans="2:2">
      <c r="B851" s="12"/>
    </row>
    <row r="852" spans="2:2">
      <c r="B852" s="12"/>
    </row>
    <row r="853" spans="2:2">
      <c r="B853" s="12"/>
    </row>
    <row r="854" spans="2:2">
      <c r="B854" s="12"/>
    </row>
    <row r="855" spans="2:2">
      <c r="B855" s="12"/>
    </row>
    <row r="856" spans="2:2">
      <c r="B856" s="12"/>
    </row>
    <row r="857" spans="2:2">
      <c r="B857" s="12"/>
    </row>
    <row r="858" spans="2:2">
      <c r="B858" s="12"/>
    </row>
    <row r="859" spans="2:2">
      <c r="B859" s="12"/>
    </row>
    <row r="860" spans="2:2">
      <c r="B860" s="12"/>
    </row>
    <row r="861" spans="2:2">
      <c r="B861" s="12"/>
    </row>
    <row r="862" spans="2:2">
      <c r="B862" s="12"/>
    </row>
    <row r="863" spans="2:2">
      <c r="B863" s="12"/>
    </row>
    <row r="864" spans="2:2">
      <c r="B864" s="12"/>
    </row>
    <row r="865" spans="2:2">
      <c r="B865" s="12"/>
    </row>
    <row r="866" spans="2:2">
      <c r="B866" s="12"/>
    </row>
    <row r="867" spans="2:2">
      <c r="B867" s="12"/>
    </row>
    <row r="868" spans="2:2">
      <c r="B868" s="12"/>
    </row>
    <row r="869" spans="2:2">
      <c r="B869" s="12"/>
    </row>
    <row r="870" spans="2:2">
      <c r="B870" s="12"/>
    </row>
    <row r="871" spans="2:2">
      <c r="B871" s="12"/>
    </row>
    <row r="872" spans="2:2">
      <c r="B872" s="12"/>
    </row>
    <row r="873" spans="2:2">
      <c r="B873" s="12"/>
    </row>
    <row r="874" spans="2:2">
      <c r="B874" s="12"/>
    </row>
    <row r="875" spans="2:2">
      <c r="B875" s="12"/>
    </row>
    <row r="876" spans="2:2">
      <c r="B876" s="12"/>
    </row>
    <row r="877" spans="2:2">
      <c r="B877" s="12"/>
    </row>
    <row r="878" spans="2:2">
      <c r="B878" s="12"/>
    </row>
    <row r="879" spans="2:2">
      <c r="B879" s="12"/>
    </row>
    <row r="880" spans="2:2">
      <c r="B880" s="12"/>
    </row>
    <row r="881" spans="2:2">
      <c r="B881" s="12"/>
    </row>
    <row r="882" spans="2:2">
      <c r="B882" s="12"/>
    </row>
    <row r="883" spans="2:2">
      <c r="B883" s="12"/>
    </row>
    <row r="884" spans="2:2">
      <c r="B884" s="12"/>
    </row>
    <row r="885" spans="2:2">
      <c r="B885" s="12"/>
    </row>
    <row r="886" spans="2:2">
      <c r="B886" s="12"/>
    </row>
    <row r="887" spans="2:2">
      <c r="B887" s="12"/>
    </row>
    <row r="888" spans="2:2">
      <c r="B888" s="12"/>
    </row>
    <row r="889" spans="2:2">
      <c r="B889" s="12"/>
    </row>
    <row r="890" spans="2:2">
      <c r="B890" s="12"/>
    </row>
    <row r="891" spans="2:2">
      <c r="B891" s="12"/>
    </row>
    <row r="892" spans="2:2">
      <c r="B892" s="12"/>
    </row>
    <row r="893" spans="2:2">
      <c r="B893" s="12"/>
    </row>
    <row r="894" spans="2:2">
      <c r="B894" s="12"/>
    </row>
    <row r="895" spans="2:2">
      <c r="B895" s="12"/>
    </row>
    <row r="896" spans="2:2">
      <c r="B896" s="12"/>
    </row>
    <row r="897" spans="2:2">
      <c r="B897" s="12"/>
    </row>
    <row r="898" spans="2:2">
      <c r="B898" s="12"/>
    </row>
    <row r="899" spans="2:2">
      <c r="B899" s="12"/>
    </row>
    <row r="900" spans="2:2">
      <c r="B900" s="12"/>
    </row>
    <row r="901" spans="2:2">
      <c r="B901" s="12"/>
    </row>
    <row r="902" spans="2:2">
      <c r="B902" s="12"/>
    </row>
    <row r="903" spans="2:2">
      <c r="B903" s="12"/>
    </row>
    <row r="904" spans="2:2">
      <c r="B904" s="12"/>
    </row>
    <row r="905" spans="2:2">
      <c r="B905" s="12"/>
    </row>
    <row r="906" spans="2:2">
      <c r="B906" s="12"/>
    </row>
    <row r="907" spans="2:2">
      <c r="B907" s="12"/>
    </row>
    <row r="908" spans="2:2">
      <c r="B908" s="12"/>
    </row>
    <row r="909" spans="2:2">
      <c r="B909" s="12"/>
    </row>
    <row r="910" spans="2:2">
      <c r="B910" s="12"/>
    </row>
    <row r="911" spans="2:2">
      <c r="B911" s="12"/>
    </row>
    <row r="912" spans="2:2">
      <c r="B912" s="12"/>
    </row>
    <row r="913" spans="2:2">
      <c r="B913" s="12"/>
    </row>
    <row r="914" spans="2:2">
      <c r="B914" s="12"/>
    </row>
    <row r="915" spans="2:2">
      <c r="B915" s="12"/>
    </row>
    <row r="916" spans="2:2">
      <c r="B916" s="12"/>
    </row>
    <row r="917" spans="2:2">
      <c r="B917" s="12"/>
    </row>
    <row r="918" spans="2:2">
      <c r="B918" s="12"/>
    </row>
    <row r="919" spans="2:2">
      <c r="B919" s="12"/>
    </row>
    <row r="920" spans="2:2">
      <c r="B920" s="12"/>
    </row>
    <row r="921" spans="2:2">
      <c r="B921" s="12"/>
    </row>
    <row r="922" spans="2:2">
      <c r="B922" s="12"/>
    </row>
    <row r="923" spans="2:2">
      <c r="B923" s="12"/>
    </row>
    <row r="924" spans="2:2">
      <c r="B924" s="12"/>
    </row>
    <row r="925" spans="2:2">
      <c r="B925" s="12"/>
    </row>
    <row r="926" spans="2:2">
      <c r="B926" s="12"/>
    </row>
    <row r="927" spans="2:2">
      <c r="B927" s="12"/>
    </row>
    <row r="928" spans="2:2">
      <c r="B928" s="12"/>
    </row>
    <row r="929" spans="2:2">
      <c r="B929" s="12"/>
    </row>
    <row r="930" spans="2:2">
      <c r="B930" s="12"/>
    </row>
    <row r="931" spans="2:2">
      <c r="B931" s="12"/>
    </row>
    <row r="932" spans="2:2">
      <c r="B932" s="12"/>
    </row>
    <row r="933" spans="2:2">
      <c r="B933" s="12"/>
    </row>
    <row r="934" spans="2:2">
      <c r="B934" s="12"/>
    </row>
    <row r="935" spans="2:2">
      <c r="B935" s="12"/>
    </row>
    <row r="936" spans="2:2">
      <c r="B936" s="12"/>
    </row>
    <row r="937" spans="2:2">
      <c r="B937" s="12"/>
    </row>
    <row r="938" spans="2:2">
      <c r="B938" s="12"/>
    </row>
    <row r="939" spans="2:2">
      <c r="B939" s="12"/>
    </row>
    <row r="940" spans="2:2">
      <c r="B940" s="12"/>
    </row>
    <row r="941" spans="2:2">
      <c r="B941" s="12"/>
    </row>
    <row r="942" spans="2:2">
      <c r="B942" s="12"/>
    </row>
    <row r="943" spans="2:2">
      <c r="B943" s="12"/>
    </row>
    <row r="944" spans="2:2">
      <c r="B944" s="12"/>
    </row>
    <row r="945" spans="2:2">
      <c r="B945" s="12"/>
    </row>
    <row r="946" spans="2:2">
      <c r="B946" s="12"/>
    </row>
    <row r="947" spans="2:2">
      <c r="B947" s="12"/>
    </row>
    <row r="948" spans="2:2">
      <c r="B948" s="12"/>
    </row>
    <row r="949" spans="2:2">
      <c r="B949" s="12"/>
    </row>
    <row r="950" spans="2:2">
      <c r="B950" s="12"/>
    </row>
    <row r="951" spans="2:2">
      <c r="B951" s="12"/>
    </row>
    <row r="952" spans="2:2">
      <c r="B952" s="12"/>
    </row>
    <row r="953" spans="2:2">
      <c r="B953" s="12"/>
    </row>
    <row r="954" spans="2:2">
      <c r="B954" s="12"/>
    </row>
    <row r="955" spans="2:2">
      <c r="B955" s="12"/>
    </row>
    <row r="956" spans="2:2">
      <c r="B956" s="12"/>
    </row>
    <row r="957" spans="2:2">
      <c r="B957" s="12"/>
    </row>
    <row r="958" spans="2:2">
      <c r="B958" s="12"/>
    </row>
    <row r="959" spans="2:2">
      <c r="B959" s="12"/>
    </row>
    <row r="960" spans="2:2">
      <c r="B960" s="12"/>
    </row>
    <row r="961" spans="2:2">
      <c r="B961" s="12"/>
    </row>
    <row r="962" spans="2:2">
      <c r="B962" s="12"/>
    </row>
    <row r="963" spans="2:2">
      <c r="B963" s="12"/>
    </row>
    <row r="964" spans="2:2">
      <c r="B964" s="12"/>
    </row>
    <row r="965" spans="2:2">
      <c r="B965" s="12"/>
    </row>
    <row r="966" spans="2:2">
      <c r="B966" s="12"/>
    </row>
    <row r="967" spans="2:2">
      <c r="B967" s="12"/>
    </row>
    <row r="968" spans="2:2">
      <c r="B968" s="12"/>
    </row>
    <row r="969" spans="2:2">
      <c r="B969" s="12"/>
    </row>
    <row r="970" spans="2:2">
      <c r="B970" s="12"/>
    </row>
    <row r="971" spans="2:2">
      <c r="B971" s="12"/>
    </row>
    <row r="972" spans="2:2">
      <c r="B972" s="12"/>
    </row>
    <row r="973" spans="2:2">
      <c r="B973" s="12"/>
    </row>
    <row r="974" spans="2:2">
      <c r="B974" s="12"/>
    </row>
    <row r="975" spans="2:2">
      <c r="B975" s="12"/>
    </row>
    <row r="976" spans="2:2">
      <c r="B976" s="12"/>
    </row>
    <row r="977" spans="2:2">
      <c r="B977" s="12"/>
    </row>
    <row r="978" spans="2:2">
      <c r="B978" s="12"/>
    </row>
    <row r="979" spans="2:2">
      <c r="B979" s="12"/>
    </row>
    <row r="980" spans="2:2">
      <c r="B980" s="12"/>
    </row>
    <row r="981" spans="2:2">
      <c r="B981" s="12"/>
    </row>
    <row r="982" spans="2:2">
      <c r="B982" s="12"/>
    </row>
    <row r="983" spans="2:2">
      <c r="B983" s="12"/>
    </row>
    <row r="984" spans="2:2">
      <c r="B984" s="12"/>
    </row>
    <row r="985" spans="2:2">
      <c r="B985" s="12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12"/>
    </row>
    <row r="994" spans="2:2">
      <c r="B994" s="12"/>
    </row>
    <row r="995" spans="2:2">
      <c r="B995" s="12"/>
    </row>
    <row r="996" spans="2:2">
      <c r="B996" s="12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12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12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12"/>
    </row>
    <row r="1031" spans="2:2">
      <c r="B1031" s="12"/>
    </row>
    <row r="1032" spans="2:2">
      <c r="B1032" s="12"/>
    </row>
    <row r="1033" spans="2:2">
      <c r="B1033" s="12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12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12"/>
    </row>
    <row r="1063" spans="2:2">
      <c r="B1063" s="12"/>
    </row>
    <row r="1064" spans="2:2">
      <c r="B1064" s="12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12"/>
    </row>
    <row r="1088" spans="2:2">
      <c r="B1088" s="12"/>
    </row>
    <row r="1089" spans="2:2">
      <c r="B1089" s="12"/>
    </row>
    <row r="1090" spans="2:2">
      <c r="B1090" s="12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  <row r="1101" spans="2:2">
      <c r="B1101" s="12"/>
    </row>
    <row r="1102" spans="2:2">
      <c r="B1102" s="12"/>
    </row>
    <row r="1103" spans="2:2">
      <c r="B1103" s="12"/>
    </row>
    <row r="1104" spans="2:2">
      <c r="B1104" s="12"/>
    </row>
    <row r="1105" spans="2:2">
      <c r="B1105" s="12"/>
    </row>
    <row r="1106" spans="2:2">
      <c r="B1106" s="12"/>
    </row>
    <row r="1107" spans="2:2">
      <c r="B1107" s="12"/>
    </row>
    <row r="1108" spans="2:2">
      <c r="B1108" s="12"/>
    </row>
    <row r="1109" spans="2:2">
      <c r="B1109" s="12"/>
    </row>
    <row r="1110" spans="2:2">
      <c r="B1110" s="12"/>
    </row>
    <row r="1111" spans="2:2">
      <c r="B1111" s="12"/>
    </row>
    <row r="1112" spans="2:2">
      <c r="B1112" s="12"/>
    </row>
    <row r="1113" spans="2:2">
      <c r="B1113" s="12"/>
    </row>
    <row r="1114" spans="2:2">
      <c r="B1114" s="12"/>
    </row>
    <row r="1115" spans="2:2">
      <c r="B1115" s="12"/>
    </row>
    <row r="1116" spans="2:2">
      <c r="B1116" s="12"/>
    </row>
    <row r="1117" spans="2:2">
      <c r="B1117" s="12"/>
    </row>
    <row r="1118" spans="2:2">
      <c r="B1118" s="12"/>
    </row>
    <row r="1119" spans="2:2">
      <c r="B1119" s="12"/>
    </row>
    <row r="1120" spans="2:2">
      <c r="B1120" s="12"/>
    </row>
    <row r="1121" spans="2:2">
      <c r="B1121" s="12"/>
    </row>
    <row r="1122" spans="2:2">
      <c r="B1122" s="12"/>
    </row>
    <row r="1123" spans="2:2">
      <c r="B1123" s="12"/>
    </row>
    <row r="1124" spans="2:2">
      <c r="B1124" s="12"/>
    </row>
    <row r="1125" spans="2:2">
      <c r="B1125" s="12"/>
    </row>
    <row r="1126" spans="2:2">
      <c r="B1126" s="12"/>
    </row>
    <row r="1127" spans="2:2">
      <c r="B1127" s="12"/>
    </row>
    <row r="1128" spans="2:2">
      <c r="B1128" s="12"/>
    </row>
    <row r="1129" spans="2:2">
      <c r="B1129" s="12"/>
    </row>
    <row r="1130" spans="2:2">
      <c r="B1130" s="12"/>
    </row>
    <row r="1131" spans="2:2">
      <c r="B1131" s="12"/>
    </row>
    <row r="1132" spans="2:2">
      <c r="B1132" s="12"/>
    </row>
    <row r="1133" spans="2:2">
      <c r="B1133" s="12"/>
    </row>
    <row r="1134" spans="2:2">
      <c r="B1134" s="12"/>
    </row>
    <row r="1135" spans="2:2">
      <c r="B1135" s="12"/>
    </row>
    <row r="1136" spans="2:2">
      <c r="B1136" s="12"/>
    </row>
    <row r="1137" spans="2:2">
      <c r="B1137" s="12"/>
    </row>
    <row r="1138" spans="2:2">
      <c r="B1138" s="12"/>
    </row>
    <row r="1139" spans="2:2">
      <c r="B1139" s="12"/>
    </row>
    <row r="1140" spans="2:2">
      <c r="B1140" s="12"/>
    </row>
    <row r="1141" spans="2:2">
      <c r="B1141" s="12"/>
    </row>
    <row r="1142" spans="2:2">
      <c r="B1142" s="12"/>
    </row>
    <row r="1143" spans="2:2">
      <c r="B1143" s="12"/>
    </row>
    <row r="1144" spans="2:2">
      <c r="B1144" s="12"/>
    </row>
    <row r="1145" spans="2:2">
      <c r="B1145" s="12"/>
    </row>
    <row r="1146" spans="2:2">
      <c r="B1146" s="12"/>
    </row>
    <row r="1147" spans="2:2">
      <c r="B1147" s="12"/>
    </row>
    <row r="1148" spans="2:2">
      <c r="B1148" s="12"/>
    </row>
    <row r="1149" spans="2:2">
      <c r="B1149" s="12"/>
    </row>
    <row r="1150" spans="2:2">
      <c r="B1150" s="12"/>
    </row>
    <row r="1151" spans="2:2">
      <c r="B1151" s="12"/>
    </row>
    <row r="1152" spans="2:2">
      <c r="B1152" s="12"/>
    </row>
    <row r="1153" spans="2:2">
      <c r="B1153" s="12"/>
    </row>
    <row r="1154" spans="2:2">
      <c r="B1154" s="12"/>
    </row>
    <row r="1155" spans="2:2">
      <c r="B1155" s="12"/>
    </row>
    <row r="1156" spans="2:2">
      <c r="B1156" s="12"/>
    </row>
    <row r="1157" spans="2:2">
      <c r="B1157" s="12"/>
    </row>
    <row r="1158" spans="2:2">
      <c r="B1158" s="12"/>
    </row>
    <row r="1159" spans="2:2">
      <c r="B1159" s="12"/>
    </row>
    <row r="1160" spans="2:2">
      <c r="B1160" s="12"/>
    </row>
    <row r="1161" spans="2:2">
      <c r="B1161" s="12"/>
    </row>
    <row r="1162" spans="2:2">
      <c r="B1162" s="12"/>
    </row>
    <row r="1163" spans="2:2">
      <c r="B1163" s="12"/>
    </row>
    <row r="1164" spans="2:2">
      <c r="B1164" s="12"/>
    </row>
    <row r="1165" spans="2:2">
      <c r="B1165" s="12"/>
    </row>
    <row r="1166" spans="2:2">
      <c r="B1166" s="12"/>
    </row>
    <row r="1167" spans="2:2">
      <c r="B1167" s="12"/>
    </row>
    <row r="1168" spans="2:2">
      <c r="B1168" s="12"/>
    </row>
    <row r="1169" spans="2:2">
      <c r="B1169" s="12"/>
    </row>
    <row r="1170" spans="2:2">
      <c r="B1170" s="12"/>
    </row>
    <row r="1171" spans="2:2">
      <c r="B1171" s="12"/>
    </row>
    <row r="1172" spans="2:2">
      <c r="B1172" s="12"/>
    </row>
    <row r="1173" spans="2:2">
      <c r="B1173" s="12"/>
    </row>
    <row r="1174" spans="2:2">
      <c r="B1174" s="12"/>
    </row>
    <row r="1175" spans="2:2">
      <c r="B1175" s="12"/>
    </row>
    <row r="1176" spans="2:2">
      <c r="B1176" s="12"/>
    </row>
    <row r="1177" spans="2:2">
      <c r="B1177" s="12"/>
    </row>
    <row r="1178" spans="2:2">
      <c r="B1178" s="12"/>
    </row>
    <row r="1179" spans="2:2">
      <c r="B1179" s="12"/>
    </row>
    <row r="1180" spans="2:2">
      <c r="B1180" s="12"/>
    </row>
    <row r="1181" spans="2:2">
      <c r="B1181" s="12"/>
    </row>
    <row r="1182" spans="2:2">
      <c r="B1182" s="12"/>
    </row>
    <row r="1183" spans="2:2">
      <c r="B1183" s="12"/>
    </row>
    <row r="1184" spans="2:2">
      <c r="B1184" s="12"/>
    </row>
    <row r="1185" spans="2:2">
      <c r="B1185" s="12"/>
    </row>
    <row r="1186" spans="2:2">
      <c r="B1186" s="12"/>
    </row>
    <row r="1187" spans="2:2">
      <c r="B1187" s="12"/>
    </row>
    <row r="1188" spans="2:2">
      <c r="B1188" s="12"/>
    </row>
    <row r="1189" spans="2:2">
      <c r="B1189" s="12"/>
    </row>
    <row r="1190" spans="2:2">
      <c r="B1190" s="12"/>
    </row>
    <row r="1191" spans="2:2">
      <c r="B1191" s="12"/>
    </row>
    <row r="1192" spans="2:2">
      <c r="B1192" s="12"/>
    </row>
    <row r="1193" spans="2:2">
      <c r="B1193" s="12"/>
    </row>
    <row r="1194" spans="2:2">
      <c r="B1194" s="12"/>
    </row>
    <row r="1195" spans="2:2">
      <c r="B1195" s="12"/>
    </row>
    <row r="1196" spans="2:2">
      <c r="B1196" s="12"/>
    </row>
    <row r="1197" spans="2:2">
      <c r="B1197" s="12"/>
    </row>
    <row r="1198" spans="2:2">
      <c r="B1198" s="12"/>
    </row>
    <row r="1199" spans="2:2">
      <c r="B1199" s="12"/>
    </row>
    <row r="1200" spans="2:2">
      <c r="B1200" s="12"/>
    </row>
    <row r="1201" spans="2:2">
      <c r="B1201" s="12"/>
    </row>
    <row r="1202" spans="2:2">
      <c r="B1202" s="12"/>
    </row>
    <row r="1203" spans="2:2">
      <c r="B1203" s="12"/>
    </row>
    <row r="1204" spans="2:2">
      <c r="B1204" s="12"/>
    </row>
    <row r="1205" spans="2:2">
      <c r="B1205" s="12"/>
    </row>
    <row r="1206" spans="2:2">
      <c r="B1206" s="12"/>
    </row>
    <row r="1207" spans="2:2">
      <c r="B1207" s="12"/>
    </row>
    <row r="1208" spans="2:2">
      <c r="B1208" s="12"/>
    </row>
    <row r="1209" spans="2:2">
      <c r="B1209" s="12"/>
    </row>
    <row r="1210" spans="2:2">
      <c r="B1210" s="12"/>
    </row>
    <row r="1211" spans="2:2">
      <c r="B1211" s="12"/>
    </row>
    <row r="1212" spans="2:2">
      <c r="B1212" s="12"/>
    </row>
    <row r="1213" spans="2:2">
      <c r="B1213" s="12"/>
    </row>
    <row r="1214" spans="2:2">
      <c r="B1214" s="12"/>
    </row>
    <row r="1215" spans="2:2">
      <c r="B1215" s="12"/>
    </row>
    <row r="1216" spans="2:2">
      <c r="B1216" s="12"/>
    </row>
    <row r="1217" spans="2:2">
      <c r="B1217" s="12"/>
    </row>
    <row r="1218" spans="2:2">
      <c r="B1218" s="12"/>
    </row>
    <row r="1219" spans="2:2">
      <c r="B1219" s="12"/>
    </row>
    <row r="1220" spans="2:2">
      <c r="B1220" s="12"/>
    </row>
    <row r="1221" spans="2:2">
      <c r="B1221" s="12"/>
    </row>
    <row r="1222" spans="2:2">
      <c r="B1222" s="12"/>
    </row>
    <row r="1223" spans="2:2">
      <c r="B1223" s="12"/>
    </row>
    <row r="1224" spans="2:2">
      <c r="B1224" s="12"/>
    </row>
    <row r="1225" spans="2:2">
      <c r="B1225" s="12"/>
    </row>
    <row r="1226" spans="2:2">
      <c r="B1226" s="12"/>
    </row>
    <row r="1227" spans="2:2">
      <c r="B1227" s="12"/>
    </row>
    <row r="1228" spans="2:2">
      <c r="B1228" s="12"/>
    </row>
    <row r="1229" spans="2:2">
      <c r="B1229" s="12"/>
    </row>
    <row r="1230" spans="2:2">
      <c r="B1230" s="12"/>
    </row>
    <row r="1231" spans="2:2">
      <c r="B1231" s="12"/>
    </row>
    <row r="1232" spans="2:2">
      <c r="B1232" s="12"/>
    </row>
    <row r="1233" spans="2:2">
      <c r="B1233" s="12"/>
    </row>
    <row r="1234" spans="2:2">
      <c r="B1234" s="12"/>
    </row>
    <row r="1235" spans="2:2">
      <c r="B1235" s="12"/>
    </row>
    <row r="1236" spans="2:2">
      <c r="B1236" s="12"/>
    </row>
    <row r="1237" spans="2:2">
      <c r="B1237" s="12"/>
    </row>
    <row r="1238" spans="2:2">
      <c r="B1238" s="12"/>
    </row>
    <row r="1239" spans="2:2">
      <c r="B1239" s="12"/>
    </row>
    <row r="1240" spans="2:2">
      <c r="B1240" s="12"/>
    </row>
    <row r="1241" spans="2:2">
      <c r="B1241" s="12"/>
    </row>
    <row r="1242" spans="2:2">
      <c r="B1242" s="12"/>
    </row>
    <row r="1243" spans="2:2">
      <c r="B1243" s="12"/>
    </row>
    <row r="1244" spans="2:2">
      <c r="B1244" s="12"/>
    </row>
    <row r="1245" spans="2:2">
      <c r="B1245" s="12"/>
    </row>
    <row r="1246" spans="2:2">
      <c r="B1246" s="12"/>
    </row>
    <row r="1247" spans="2:2">
      <c r="B1247" s="12"/>
    </row>
    <row r="1248" spans="2:2">
      <c r="B1248" s="12"/>
    </row>
    <row r="1249" spans="2:2">
      <c r="B1249" s="12"/>
    </row>
    <row r="1250" spans="2:2">
      <c r="B1250" s="12"/>
    </row>
    <row r="1251" spans="2:2">
      <c r="B1251" s="12"/>
    </row>
    <row r="1252" spans="2:2">
      <c r="B1252" s="12"/>
    </row>
    <row r="1253" spans="2:2">
      <c r="B1253" s="12"/>
    </row>
    <row r="1254" spans="2:2">
      <c r="B1254" s="12"/>
    </row>
    <row r="1255" spans="2:2">
      <c r="B1255" s="12"/>
    </row>
    <row r="1256" spans="2:2">
      <c r="B1256" s="12"/>
    </row>
    <row r="1257" spans="2:2">
      <c r="B1257" s="12"/>
    </row>
    <row r="1258" spans="2:2">
      <c r="B1258" s="12"/>
    </row>
    <row r="1259" spans="2:2">
      <c r="B1259" s="12"/>
    </row>
    <row r="1260" spans="2:2">
      <c r="B1260" s="12"/>
    </row>
    <row r="1261" spans="2:2">
      <c r="B1261" s="12"/>
    </row>
    <row r="1262" spans="2:2">
      <c r="B1262" s="12"/>
    </row>
    <row r="1263" spans="2:2">
      <c r="B1263" s="12"/>
    </row>
    <row r="1264" spans="2:2">
      <c r="B1264" s="12"/>
    </row>
    <row r="1265" spans="2:2">
      <c r="B1265" s="12"/>
    </row>
    <row r="1266" spans="2:2">
      <c r="B1266" s="12"/>
    </row>
    <row r="1267" spans="2:2">
      <c r="B1267" s="12"/>
    </row>
    <row r="1268" spans="2:2">
      <c r="B1268" s="12"/>
    </row>
    <row r="1269" spans="2:2">
      <c r="B1269" s="12"/>
    </row>
    <row r="1270" spans="2:2">
      <c r="B1270" s="12"/>
    </row>
    <row r="1271" spans="2:2">
      <c r="B1271" s="12"/>
    </row>
    <row r="1272" spans="2:2">
      <c r="B1272" s="12"/>
    </row>
    <row r="1273" spans="2:2">
      <c r="B1273" s="12"/>
    </row>
    <row r="1274" spans="2:2">
      <c r="B1274" s="12"/>
    </row>
    <row r="1275" spans="2:2">
      <c r="B1275" s="12"/>
    </row>
    <row r="1276" spans="2:2">
      <c r="B1276" s="12"/>
    </row>
    <row r="1277" spans="2:2">
      <c r="B1277" s="12"/>
    </row>
    <row r="1278" spans="2:2">
      <c r="B1278" s="12"/>
    </row>
    <row r="1279" spans="2:2">
      <c r="B1279" s="12"/>
    </row>
    <row r="1280" spans="2:2">
      <c r="B1280" s="12"/>
    </row>
    <row r="1281" spans="2:2">
      <c r="B1281" s="12"/>
    </row>
    <row r="1282" spans="2:2">
      <c r="B1282" s="12"/>
    </row>
    <row r="1283" spans="2:2">
      <c r="B1283" s="12"/>
    </row>
    <row r="1284" spans="2:2">
      <c r="B1284" s="12"/>
    </row>
    <row r="1285" spans="2:2">
      <c r="B1285" s="12"/>
    </row>
    <row r="1286" spans="2:2">
      <c r="B1286" s="12"/>
    </row>
    <row r="1287" spans="2:2">
      <c r="B1287" s="12"/>
    </row>
    <row r="1288" spans="2:2">
      <c r="B1288" s="12"/>
    </row>
    <row r="1289" spans="2:2">
      <c r="B1289" s="12"/>
    </row>
    <row r="1290" spans="2:2">
      <c r="B1290" s="12"/>
    </row>
    <row r="1291" spans="2:2">
      <c r="B1291" s="12"/>
    </row>
    <row r="1292" spans="2:2">
      <c r="B1292" s="12"/>
    </row>
    <row r="1293" spans="2:2">
      <c r="B1293" s="12"/>
    </row>
    <row r="1294" spans="2:2">
      <c r="B1294" s="12"/>
    </row>
    <row r="1295" spans="2:2">
      <c r="B1295" s="12"/>
    </row>
    <row r="1296" spans="2:2">
      <c r="B1296" s="12"/>
    </row>
    <row r="1297" spans="2:2">
      <c r="B1297" s="12"/>
    </row>
    <row r="1298" spans="2:2">
      <c r="B1298" s="12"/>
    </row>
    <row r="1299" spans="2:2">
      <c r="B1299" s="12"/>
    </row>
    <row r="1300" spans="2:2">
      <c r="B1300" s="12"/>
    </row>
    <row r="1301" spans="2:2">
      <c r="B1301" s="12"/>
    </row>
    <row r="1302" spans="2:2">
      <c r="B1302" s="12"/>
    </row>
    <row r="1303" spans="2:2">
      <c r="B1303" s="12"/>
    </row>
    <row r="1304" spans="2:2">
      <c r="B1304" s="12"/>
    </row>
    <row r="1305" spans="2:2">
      <c r="B1305" s="12"/>
    </row>
    <row r="1306" spans="2:2">
      <c r="B1306" s="12"/>
    </row>
    <row r="1307" spans="2:2">
      <c r="B1307" s="12"/>
    </row>
    <row r="1308" spans="2:2">
      <c r="B1308" s="12"/>
    </row>
    <row r="1309" spans="2:2">
      <c r="B1309" s="12"/>
    </row>
    <row r="1310" spans="2:2">
      <c r="B1310" s="12"/>
    </row>
    <row r="1311" spans="2:2">
      <c r="B1311" s="12"/>
    </row>
    <row r="1312" spans="2:2">
      <c r="B1312" s="12"/>
    </row>
    <row r="1313" spans="2:2">
      <c r="B1313" s="12"/>
    </row>
    <row r="1314" spans="2:2">
      <c r="B1314" s="12"/>
    </row>
    <row r="1315" spans="2:2">
      <c r="B1315" s="12"/>
    </row>
    <row r="1316" spans="2:2">
      <c r="B1316" s="12"/>
    </row>
    <row r="1317" spans="2:2">
      <c r="B1317" s="12"/>
    </row>
    <row r="1318" spans="2:2">
      <c r="B1318" s="12"/>
    </row>
    <row r="1319" spans="2:2">
      <c r="B1319" s="12"/>
    </row>
    <row r="1320" spans="2:2">
      <c r="B1320" s="12"/>
    </row>
    <row r="1321" spans="2:2">
      <c r="B1321" s="12"/>
    </row>
    <row r="1322" spans="2:2">
      <c r="B1322" s="12"/>
    </row>
    <row r="1323" spans="2:2">
      <c r="B1323" s="12"/>
    </row>
    <row r="1324" spans="2:2">
      <c r="B1324" s="12"/>
    </row>
    <row r="1325" spans="2:2">
      <c r="B1325" s="12"/>
    </row>
    <row r="1326" spans="2:2">
      <c r="B1326" s="12"/>
    </row>
    <row r="1327" spans="2:2">
      <c r="B1327" s="12"/>
    </row>
    <row r="1328" spans="2:2">
      <c r="B1328" s="12"/>
    </row>
    <row r="1329" spans="2:2">
      <c r="B1329" s="12"/>
    </row>
    <row r="1330" spans="2:2">
      <c r="B1330" s="12"/>
    </row>
    <row r="1331" spans="2:2">
      <c r="B1331" s="12"/>
    </row>
    <row r="1332" spans="2:2">
      <c r="B1332" s="12"/>
    </row>
    <row r="1333" spans="2:2">
      <c r="B1333" s="12"/>
    </row>
    <row r="1334" spans="2:2">
      <c r="B1334" s="12"/>
    </row>
    <row r="1335" spans="2:2">
      <c r="B1335" s="12"/>
    </row>
    <row r="1336" spans="2:2">
      <c r="B1336" s="12"/>
    </row>
    <row r="1337" spans="2:2">
      <c r="B1337" s="12"/>
    </row>
    <row r="1338" spans="2:2">
      <c r="B1338" s="12"/>
    </row>
    <row r="1339" spans="2:2">
      <c r="B1339" s="12"/>
    </row>
    <row r="1340" spans="2:2">
      <c r="B1340" s="12"/>
    </row>
    <row r="1341" spans="2:2">
      <c r="B1341" s="12"/>
    </row>
    <row r="1342" spans="2:2">
      <c r="B1342" s="12"/>
    </row>
    <row r="1343" spans="2:2">
      <c r="B1343" s="12"/>
    </row>
    <row r="1344" spans="2:2">
      <c r="B1344" s="12"/>
    </row>
    <row r="1345" spans="2:2">
      <c r="B1345" s="12"/>
    </row>
    <row r="1346" spans="2:2">
      <c r="B1346" s="12"/>
    </row>
    <row r="1347" spans="2:2">
      <c r="B1347" s="12"/>
    </row>
    <row r="1348" spans="2:2">
      <c r="B1348" s="12"/>
    </row>
    <row r="1349" spans="2:2">
      <c r="B1349" s="12"/>
    </row>
    <row r="1350" spans="2:2">
      <c r="B1350" s="12"/>
    </row>
    <row r="1351" spans="2:2">
      <c r="B1351" s="12"/>
    </row>
    <row r="1352" spans="2:2">
      <c r="B1352" s="12"/>
    </row>
    <row r="1353" spans="2:2">
      <c r="B1353" s="12"/>
    </row>
    <row r="1354" spans="2:2">
      <c r="B1354" s="12"/>
    </row>
    <row r="1355" spans="2:2">
      <c r="B1355" s="12"/>
    </row>
    <row r="1356" spans="2:2">
      <c r="B1356" s="12"/>
    </row>
    <row r="1357" spans="2:2">
      <c r="B1357" s="12"/>
    </row>
    <row r="1358" spans="2:2">
      <c r="B1358" s="12"/>
    </row>
    <row r="1359" spans="2:2">
      <c r="B1359" s="12"/>
    </row>
    <row r="1360" spans="2:2">
      <c r="B1360" s="12"/>
    </row>
    <row r="1361" spans="2:2">
      <c r="B1361" s="12"/>
    </row>
    <row r="1362" spans="2:2">
      <c r="B1362" s="12"/>
    </row>
    <row r="1363" spans="2:2">
      <c r="B1363" s="12"/>
    </row>
    <row r="1364" spans="2:2">
      <c r="B1364" s="12"/>
    </row>
    <row r="1365" spans="2:2">
      <c r="B1365" s="12"/>
    </row>
    <row r="1366" spans="2:2">
      <c r="B1366" s="12"/>
    </row>
    <row r="1367" spans="2:2">
      <c r="B1367" s="12"/>
    </row>
    <row r="1368" spans="2:2">
      <c r="B1368" s="12"/>
    </row>
    <row r="1369" spans="2:2">
      <c r="B1369" s="12"/>
    </row>
    <row r="1370" spans="2:2">
      <c r="B1370" s="12"/>
    </row>
    <row r="1371" spans="2:2">
      <c r="B1371" s="12"/>
    </row>
    <row r="1372" spans="2:2">
      <c r="B1372" s="12"/>
    </row>
    <row r="1373" spans="2:2">
      <c r="B1373" s="12"/>
    </row>
    <row r="1374" spans="2:2">
      <c r="B1374" s="12"/>
    </row>
    <row r="1375" spans="2:2">
      <c r="B1375" s="12"/>
    </row>
    <row r="1376" spans="2:2">
      <c r="B1376" s="12"/>
    </row>
    <row r="1377" spans="2:2">
      <c r="B1377" s="12"/>
    </row>
    <row r="1378" spans="2:2">
      <c r="B1378" s="12"/>
    </row>
    <row r="1379" spans="2:2">
      <c r="B1379" s="12"/>
    </row>
    <row r="1380" spans="2:2">
      <c r="B1380" s="12"/>
    </row>
    <row r="1381" spans="2:2">
      <c r="B1381" s="12"/>
    </row>
    <row r="1382" spans="2:2">
      <c r="B1382" s="12"/>
    </row>
    <row r="1383" spans="2:2">
      <c r="B1383" s="12"/>
    </row>
    <row r="1384" spans="2:2">
      <c r="B1384" s="12"/>
    </row>
    <row r="1385" spans="2:2">
      <c r="B1385" s="12"/>
    </row>
    <row r="1386" spans="2:2">
      <c r="B1386" s="12"/>
    </row>
    <row r="1387" spans="2:2">
      <c r="B1387" s="12"/>
    </row>
    <row r="1388" spans="2:2">
      <c r="B1388" s="12"/>
    </row>
    <row r="1389" spans="2:2">
      <c r="B1389" s="12"/>
    </row>
    <row r="1390" spans="2:2">
      <c r="B1390" s="12"/>
    </row>
    <row r="1391" spans="2:2">
      <c r="B1391" s="12"/>
    </row>
    <row r="1392" spans="2:2">
      <c r="B1392" s="12"/>
    </row>
    <row r="1393" spans="2:2">
      <c r="B1393" s="12"/>
    </row>
    <row r="1394" spans="2:2">
      <c r="B1394" s="12"/>
    </row>
    <row r="1395" spans="2:2">
      <c r="B1395" s="12"/>
    </row>
    <row r="1396" spans="2:2">
      <c r="B1396" s="12"/>
    </row>
    <row r="1397" spans="2:2">
      <c r="B1397" s="12"/>
    </row>
    <row r="1398" spans="2:2">
      <c r="B1398" s="12"/>
    </row>
    <row r="1399" spans="2:2">
      <c r="B1399" s="12"/>
    </row>
    <row r="1400" spans="2:2">
      <c r="B1400" s="12"/>
    </row>
    <row r="1401" spans="2:2">
      <c r="B1401" s="12"/>
    </row>
    <row r="1402" spans="2:2">
      <c r="B1402" s="12"/>
    </row>
    <row r="1403" spans="2:2">
      <c r="B1403" s="12"/>
    </row>
    <row r="1404" spans="2:2">
      <c r="B1404" s="12"/>
    </row>
    <row r="1405" spans="2:2">
      <c r="B1405" s="12"/>
    </row>
    <row r="1406" spans="2:2">
      <c r="B1406" s="12"/>
    </row>
    <row r="1407" spans="2:2">
      <c r="B1407" s="12"/>
    </row>
    <row r="1408" spans="2:2">
      <c r="B1408" s="12"/>
    </row>
    <row r="1409" spans="2:2">
      <c r="B1409" s="12"/>
    </row>
    <row r="1410" spans="2:2">
      <c r="B1410" s="12"/>
    </row>
    <row r="1411" spans="2:2">
      <c r="B1411" s="12"/>
    </row>
    <row r="1412" spans="2:2">
      <c r="B1412" s="12"/>
    </row>
    <row r="1413" spans="2:2">
      <c r="B1413" s="12"/>
    </row>
    <row r="1414" spans="2:2">
      <c r="B1414" s="12"/>
    </row>
    <row r="1415" spans="2:2">
      <c r="B1415" s="12"/>
    </row>
    <row r="1416" spans="2:2">
      <c r="B1416" s="12"/>
    </row>
    <row r="1417" spans="2:2">
      <c r="B1417" s="12"/>
    </row>
    <row r="1418" spans="2:2">
      <c r="B1418" s="12"/>
    </row>
    <row r="1419" spans="2:2">
      <c r="B1419" s="12"/>
    </row>
    <row r="1420" spans="2:2">
      <c r="B1420" s="12"/>
    </row>
    <row r="1421" spans="2:2">
      <c r="B1421" s="12"/>
    </row>
    <row r="1422" spans="2:2">
      <c r="B1422" s="12"/>
    </row>
    <row r="1423" spans="2:2">
      <c r="B1423" s="12"/>
    </row>
    <row r="1424" spans="2:2">
      <c r="B1424" s="12"/>
    </row>
    <row r="1425" spans="2:2">
      <c r="B1425" s="12"/>
    </row>
    <row r="1426" spans="2:2">
      <c r="B1426" s="12"/>
    </row>
    <row r="1427" spans="2:2">
      <c r="B1427" s="12"/>
    </row>
    <row r="1428" spans="2:2">
      <c r="B1428" s="12"/>
    </row>
    <row r="1429" spans="2:2">
      <c r="B1429" s="12"/>
    </row>
    <row r="1430" spans="2:2">
      <c r="B1430" s="12"/>
    </row>
    <row r="1431" spans="2:2">
      <c r="B1431" s="12"/>
    </row>
    <row r="1432" spans="2:2">
      <c r="B1432" s="12"/>
    </row>
    <row r="1433" spans="2:2">
      <c r="B1433" s="12"/>
    </row>
    <row r="1434" spans="2:2">
      <c r="B1434" s="12"/>
    </row>
    <row r="1435" spans="2:2">
      <c r="B1435" s="12"/>
    </row>
    <row r="1436" spans="2:2">
      <c r="B1436" s="12"/>
    </row>
    <row r="1437" spans="2:2">
      <c r="B1437" s="12"/>
    </row>
    <row r="1438" spans="2:2">
      <c r="B1438" s="12"/>
    </row>
    <row r="1439" spans="2:2">
      <c r="B1439" s="12"/>
    </row>
    <row r="1440" spans="2:2">
      <c r="B1440" s="12"/>
    </row>
    <row r="1441" spans="2:2">
      <c r="B1441" s="12"/>
    </row>
    <row r="1442" spans="2:2">
      <c r="B1442" s="12"/>
    </row>
    <row r="1443" spans="2:2">
      <c r="B1443" s="12"/>
    </row>
    <row r="1444" spans="2:2">
      <c r="B1444" s="12"/>
    </row>
    <row r="1445" spans="2:2">
      <c r="B1445" s="12"/>
    </row>
    <row r="1446" spans="2:2">
      <c r="B1446" s="12"/>
    </row>
    <row r="1447" spans="2:2">
      <c r="B1447" s="12"/>
    </row>
    <row r="1448" spans="2:2">
      <c r="B1448" s="12"/>
    </row>
    <row r="1449" spans="2:2">
      <c r="B1449" s="12"/>
    </row>
    <row r="1450" spans="2:2">
      <c r="B1450" s="12"/>
    </row>
    <row r="1451" spans="2:2">
      <c r="B1451" s="12"/>
    </row>
    <row r="1452" spans="2:2">
      <c r="B1452" s="12"/>
    </row>
    <row r="1453" spans="2:2">
      <c r="B1453" s="12"/>
    </row>
    <row r="1454" spans="2:2">
      <c r="B1454" s="12"/>
    </row>
    <row r="1455" spans="2:2">
      <c r="B1455" s="12"/>
    </row>
    <row r="1456" spans="2:2">
      <c r="B1456" s="12"/>
    </row>
    <row r="1457" spans="2:2">
      <c r="B1457" s="12"/>
    </row>
    <row r="1458" spans="2:2">
      <c r="B1458" s="12"/>
    </row>
    <row r="1459" spans="2:2">
      <c r="B1459" s="12"/>
    </row>
    <row r="1460" spans="2:2">
      <c r="B1460" s="12"/>
    </row>
    <row r="1461" spans="2:2">
      <c r="B1461" s="12"/>
    </row>
    <row r="1462" spans="2:2">
      <c r="B1462" s="12"/>
    </row>
    <row r="1463" spans="2:2">
      <c r="B1463" s="12"/>
    </row>
    <row r="1464" spans="2:2">
      <c r="B1464" s="12"/>
    </row>
    <row r="1465" spans="2:2">
      <c r="B1465" s="12"/>
    </row>
    <row r="1466" spans="2:2">
      <c r="B1466" s="12"/>
    </row>
    <row r="1467" spans="2:2">
      <c r="B1467" s="12"/>
    </row>
    <row r="1468" spans="2:2">
      <c r="B1468" s="12"/>
    </row>
    <row r="1469" spans="2:2">
      <c r="B1469" s="12"/>
    </row>
    <row r="1470" spans="2:2">
      <c r="B1470" s="12"/>
    </row>
    <row r="1471" spans="2:2">
      <c r="B1471" s="12"/>
    </row>
    <row r="1472" spans="2:2">
      <c r="B1472" s="12"/>
    </row>
    <row r="1473" spans="2:2">
      <c r="B1473" s="12"/>
    </row>
    <row r="1474" spans="2:2">
      <c r="B1474" s="12"/>
    </row>
    <row r="1475" spans="2:2">
      <c r="B1475" s="12"/>
    </row>
    <row r="1476" spans="2:2">
      <c r="B1476" s="12"/>
    </row>
    <row r="1477" spans="2:2">
      <c r="B1477" s="12"/>
    </row>
    <row r="1478" spans="2:2">
      <c r="B1478" s="12"/>
    </row>
    <row r="1479" spans="2:2">
      <c r="B1479" s="12"/>
    </row>
    <row r="1480" spans="2:2">
      <c r="B1480" s="12"/>
    </row>
    <row r="1481" spans="2:2">
      <c r="B1481" s="12"/>
    </row>
    <row r="1482" spans="2:2">
      <c r="B1482" s="12"/>
    </row>
    <row r="1483" spans="2:2">
      <c r="B1483" s="12"/>
    </row>
    <row r="1484" spans="2:2">
      <c r="B1484" s="12"/>
    </row>
    <row r="1485" spans="2:2">
      <c r="B1485" s="12"/>
    </row>
    <row r="1486" spans="2:2">
      <c r="B1486" s="12"/>
    </row>
    <row r="1487" spans="2:2">
      <c r="B1487" s="12"/>
    </row>
    <row r="1488" spans="2:2">
      <c r="B1488" s="12"/>
    </row>
    <row r="1489" spans="2:2">
      <c r="B1489" s="12"/>
    </row>
    <row r="1490" spans="2:2">
      <c r="B1490" s="12"/>
    </row>
    <row r="1491" spans="2:2">
      <c r="B1491" s="12"/>
    </row>
    <row r="1492" spans="2:2">
      <c r="B1492" s="12"/>
    </row>
    <row r="1493" spans="2:2">
      <c r="B1493" s="12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I75"/>
  <sheetViews>
    <sheetView tabSelected="1" zoomScaleSheetLayoutView="90" workbookViewId="0">
      <selection activeCell="C5" sqref="C5"/>
    </sheetView>
  </sheetViews>
  <sheetFormatPr baseColWidth="10" defaultColWidth="16.85546875" defaultRowHeight="15"/>
  <cols>
    <col min="1" max="1" width="2.7109375" style="2" customWidth="1"/>
    <col min="2" max="2" width="46" style="2" customWidth="1"/>
    <col min="3" max="3" width="15.140625" style="2" bestFit="1" customWidth="1"/>
    <col min="4" max="4" width="15.140625" style="2" customWidth="1"/>
    <col min="5" max="5" width="15.28515625" style="2" customWidth="1"/>
    <col min="6" max="6" width="15.85546875" style="2" customWidth="1"/>
    <col min="7" max="7" width="16.7109375" style="2" customWidth="1"/>
    <col min="8" max="8" width="17.140625" style="2" customWidth="1"/>
    <col min="9" max="16384" width="16.85546875" style="2"/>
  </cols>
  <sheetData>
    <row r="1" spans="2:9">
      <c r="B1" s="94" t="s">
        <v>208</v>
      </c>
      <c r="C1" s="94"/>
      <c r="D1" s="94"/>
      <c r="E1" s="94"/>
      <c r="F1" s="94"/>
      <c r="G1" s="94"/>
      <c r="H1" s="94"/>
    </row>
    <row r="2" spans="2:9">
      <c r="B2" s="94" t="s">
        <v>133</v>
      </c>
      <c r="C2" s="94"/>
      <c r="D2" s="94"/>
      <c r="E2" s="94"/>
      <c r="F2" s="94"/>
      <c r="G2" s="94"/>
      <c r="H2" s="94"/>
    </row>
    <row r="3" spans="2:9">
      <c r="B3" s="94" t="s">
        <v>201</v>
      </c>
      <c r="C3" s="94"/>
      <c r="D3" s="94"/>
      <c r="E3" s="94"/>
      <c r="F3" s="94"/>
      <c r="G3" s="94"/>
      <c r="H3" s="94"/>
    </row>
    <row r="4" spans="2:9">
      <c r="B4" s="98" t="s">
        <v>22</v>
      </c>
      <c r="C4" s="98"/>
      <c r="D4" s="98"/>
      <c r="E4" s="98"/>
      <c r="F4" s="98"/>
      <c r="G4" s="98"/>
      <c r="H4" s="98"/>
    </row>
    <row r="5" spans="2:9">
      <c r="B5" s="53" t="s">
        <v>202</v>
      </c>
      <c r="C5" s="54"/>
      <c r="D5" s="54"/>
      <c r="E5" s="54"/>
      <c r="F5" s="54"/>
      <c r="G5" s="54"/>
      <c r="H5" s="54"/>
    </row>
    <row r="6" spans="2:9">
      <c r="B6" s="53" t="s">
        <v>117</v>
      </c>
      <c r="C6" s="55"/>
      <c r="D6" s="55"/>
      <c r="E6" s="55"/>
      <c r="F6" s="55"/>
      <c r="G6" s="55"/>
      <c r="H6" s="55"/>
    </row>
    <row r="7" spans="2:9" ht="33.75">
      <c r="B7" s="81"/>
      <c r="C7" s="106" t="s">
        <v>2</v>
      </c>
      <c r="D7" s="70" t="s">
        <v>203</v>
      </c>
      <c r="E7" s="70" t="s">
        <v>204</v>
      </c>
      <c r="F7" s="70" t="s">
        <v>205</v>
      </c>
      <c r="G7" s="99" t="s">
        <v>206</v>
      </c>
      <c r="H7" s="70" t="s">
        <v>207</v>
      </c>
    </row>
    <row r="8" spans="2:9">
      <c r="B8" s="30"/>
      <c r="C8" s="71"/>
      <c r="D8" s="72"/>
      <c r="E8" s="73"/>
      <c r="F8" s="74"/>
      <c r="G8" s="99"/>
      <c r="H8" s="101"/>
    </row>
    <row r="9" spans="2:9" s="49" customFormat="1" ht="15.75">
      <c r="B9" s="32" t="s">
        <v>3</v>
      </c>
      <c r="C9" s="56">
        <f>SUM(C11:C14)</f>
        <v>48357158</v>
      </c>
      <c r="D9" s="75">
        <f>SUM(D11:D14)</f>
        <v>32444239.339999996</v>
      </c>
      <c r="E9" s="75">
        <f t="shared" ref="E9:G9" si="0">SUM(E11:E14)</f>
        <v>0</v>
      </c>
      <c r="F9" s="75">
        <f t="shared" si="0"/>
        <v>15056726.289999999</v>
      </c>
      <c r="G9" s="100">
        <f t="shared" si="0"/>
        <v>0</v>
      </c>
      <c r="H9" s="100">
        <f>SUM(H11:H14)</f>
        <v>47500965.629999995</v>
      </c>
      <c r="I9" s="76"/>
    </row>
    <row r="10" spans="2:9">
      <c r="B10" s="30"/>
      <c r="C10" s="34"/>
      <c r="D10" s="77"/>
      <c r="E10" s="77"/>
      <c r="F10" s="77"/>
      <c r="G10" s="78"/>
      <c r="H10" s="102"/>
    </row>
    <row r="11" spans="2:9">
      <c r="B11" s="35" t="s">
        <v>5</v>
      </c>
      <c r="C11" s="36">
        <v>22602300</v>
      </c>
      <c r="D11" s="78">
        <v>22548594.02</v>
      </c>
      <c r="E11" s="78"/>
      <c r="F11" s="78"/>
      <c r="G11" s="78"/>
      <c r="H11" s="103">
        <f>SUM(D11:G11)</f>
        <v>22548594.02</v>
      </c>
    </row>
    <row r="12" spans="2:9">
      <c r="B12" s="35" t="s">
        <v>6</v>
      </c>
      <c r="C12" s="36">
        <v>4034159</v>
      </c>
      <c r="D12" s="78">
        <v>4025573.42</v>
      </c>
      <c r="E12" s="78"/>
      <c r="F12" s="78"/>
      <c r="G12" s="78"/>
      <c r="H12" s="103">
        <f>SUM(D12:G12)</f>
        <v>4025573.42</v>
      </c>
    </row>
    <row r="13" spans="2:9">
      <c r="B13" s="35" t="s">
        <v>7</v>
      </c>
      <c r="C13" s="36">
        <f>4729847+9405712+160</f>
        <v>14135719</v>
      </c>
      <c r="D13" s="78">
        <v>4728381</v>
      </c>
      <c r="E13" s="78"/>
      <c r="F13" s="78">
        <v>8979122.6799999997</v>
      </c>
      <c r="G13" s="78"/>
      <c r="H13" s="103">
        <f t="shared" ref="H13:H15" si="1">SUM(D13:G13)</f>
        <v>13707503.68</v>
      </c>
    </row>
    <row r="14" spans="2:9">
      <c r="B14" s="35" t="s">
        <v>8</v>
      </c>
      <c r="C14" s="36">
        <f>1141995+6442985</f>
        <v>7584980</v>
      </c>
      <c r="D14" s="78">
        <v>1141690.8999999999</v>
      </c>
      <c r="E14" s="78"/>
      <c r="F14" s="78">
        <v>6077603.6100000003</v>
      </c>
      <c r="G14" s="78"/>
      <c r="H14" s="103">
        <f t="shared" si="1"/>
        <v>7219294.5099999998</v>
      </c>
    </row>
    <row r="15" spans="2:9">
      <c r="B15" s="30"/>
      <c r="C15" s="36"/>
      <c r="D15" s="78"/>
      <c r="E15" s="78"/>
      <c r="F15" s="78"/>
      <c r="G15" s="78"/>
      <c r="H15" s="103">
        <f t="shared" si="1"/>
        <v>0</v>
      </c>
    </row>
    <row r="16" spans="2:9" s="49" customFormat="1" ht="15.75">
      <c r="B16" s="32" t="s">
        <v>9</v>
      </c>
      <c r="C16" s="57">
        <f t="shared" ref="C16:G16" si="2">+C18+C19</f>
        <v>12244324</v>
      </c>
      <c r="D16" s="79">
        <f t="shared" si="2"/>
        <v>3596134.9000000004</v>
      </c>
      <c r="E16" s="79">
        <f t="shared" si="2"/>
        <v>3822873.31</v>
      </c>
      <c r="F16" s="79">
        <f t="shared" si="2"/>
        <v>637919.37</v>
      </c>
      <c r="G16" s="79">
        <f t="shared" si="2"/>
        <v>864414.75</v>
      </c>
      <c r="H16" s="104">
        <f>+H18+H19</f>
        <v>8921342.3300000001</v>
      </c>
    </row>
    <row r="17" spans="1:8">
      <c r="B17" s="30"/>
      <c r="C17" s="34"/>
      <c r="D17" s="77"/>
      <c r="E17" s="77"/>
      <c r="F17" s="77"/>
      <c r="G17" s="77"/>
      <c r="H17" s="102"/>
    </row>
    <row r="18" spans="1:8">
      <c r="A18" s="6"/>
      <c r="B18" s="35" t="s">
        <v>10</v>
      </c>
      <c r="C18" s="36">
        <f>2679008+6784190+219839+353008</f>
        <v>10036045</v>
      </c>
      <c r="D18" s="78">
        <v>2678999.87</v>
      </c>
      <c r="E18" s="78">
        <v>3822873.31</v>
      </c>
      <c r="F18" s="78">
        <v>147669.03</v>
      </c>
      <c r="G18" s="78">
        <v>260014.36</v>
      </c>
      <c r="H18" s="103">
        <f t="shared" ref="H18:H19" si="3">SUM(D18:G18)</f>
        <v>6909556.5700000003</v>
      </c>
    </row>
    <row r="19" spans="1:8">
      <c r="B19" s="35" t="s">
        <v>12</v>
      </c>
      <c r="C19" s="36">
        <f>917341+686537+604401</f>
        <v>2208279</v>
      </c>
      <c r="D19" s="78">
        <v>917135.03</v>
      </c>
      <c r="E19" s="78"/>
      <c r="F19" s="78">
        <v>490250.34</v>
      </c>
      <c r="G19" s="78">
        <v>604400.39</v>
      </c>
      <c r="H19" s="103">
        <f t="shared" si="3"/>
        <v>2011785.7600000002</v>
      </c>
    </row>
    <row r="20" spans="1:8">
      <c r="B20" s="30"/>
      <c r="C20" s="36"/>
      <c r="D20" s="78"/>
      <c r="E20" s="78"/>
      <c r="F20" s="78"/>
      <c r="G20" s="78"/>
      <c r="H20" s="103"/>
    </row>
    <row r="21" spans="1:8" s="49" customFormat="1" ht="15.75">
      <c r="B21" s="32" t="s">
        <v>13</v>
      </c>
      <c r="C21" s="57">
        <f t="shared" ref="C21:G21" si="4">+C23+C25</f>
        <v>117260</v>
      </c>
      <c r="D21" s="79">
        <f t="shared" si="4"/>
        <v>0</v>
      </c>
      <c r="E21" s="79">
        <f t="shared" si="4"/>
        <v>0</v>
      </c>
      <c r="F21" s="79">
        <f t="shared" si="4"/>
        <v>117254.06</v>
      </c>
      <c r="G21" s="79">
        <f t="shared" si="4"/>
        <v>0</v>
      </c>
      <c r="H21" s="104">
        <f>+H23+H25</f>
        <v>117254.06</v>
      </c>
    </row>
    <row r="22" spans="1:8">
      <c r="B22" s="30"/>
      <c r="C22" s="34"/>
      <c r="D22" s="77"/>
      <c r="E22" s="77"/>
      <c r="F22" s="77"/>
      <c r="G22" s="77"/>
      <c r="H22" s="102"/>
    </row>
    <row r="23" spans="1:8">
      <c r="B23" s="35" t="s">
        <v>122</v>
      </c>
      <c r="C23" s="36">
        <v>5542</v>
      </c>
      <c r="D23" s="78"/>
      <c r="E23" s="78">
        <f>SUM(E24:E24)</f>
        <v>0</v>
      </c>
      <c r="F23" s="78">
        <f>+F24</f>
        <v>5541.26</v>
      </c>
      <c r="G23" s="78">
        <f>SUM(G24:G24)</f>
        <v>0</v>
      </c>
      <c r="H23" s="103">
        <f t="shared" ref="H23:H26" si="5">SUM(D23:G23)</f>
        <v>5541.26</v>
      </c>
    </row>
    <row r="24" spans="1:8" s="9" customFormat="1" ht="12">
      <c r="B24" s="35" t="s">
        <v>126</v>
      </c>
      <c r="C24" s="36">
        <v>5542</v>
      </c>
      <c r="D24" s="78"/>
      <c r="E24" s="78">
        <f>+E63/1000</f>
        <v>0</v>
      </c>
      <c r="F24" s="78">
        <v>5541.26</v>
      </c>
      <c r="G24" s="78">
        <f>+G63/1000</f>
        <v>0</v>
      </c>
      <c r="H24" s="103">
        <f t="shared" si="5"/>
        <v>5541.26</v>
      </c>
    </row>
    <row r="25" spans="1:8">
      <c r="B25" s="35" t="s">
        <v>123</v>
      </c>
      <c r="C25" s="36">
        <f>SUM(C26:C26)</f>
        <v>111718</v>
      </c>
      <c r="D25" s="78"/>
      <c r="E25" s="78">
        <f>SUM(E26:E26)</f>
        <v>0</v>
      </c>
      <c r="F25" s="78">
        <f>+F26</f>
        <v>111712.8</v>
      </c>
      <c r="G25" s="78">
        <f>SUM(G26:G26)</f>
        <v>0</v>
      </c>
      <c r="H25" s="103">
        <f t="shared" si="5"/>
        <v>111712.8</v>
      </c>
    </row>
    <row r="26" spans="1:8" s="9" customFormat="1" ht="12">
      <c r="B26" s="35" t="s">
        <v>128</v>
      </c>
      <c r="C26" s="36">
        <v>111718</v>
      </c>
      <c r="D26" s="78"/>
      <c r="E26" s="78">
        <f>+E68/1000</f>
        <v>0</v>
      </c>
      <c r="F26" s="78">
        <v>111712.8</v>
      </c>
      <c r="G26" s="78">
        <f>+G68/1000</f>
        <v>0</v>
      </c>
      <c r="H26" s="103">
        <f t="shared" si="5"/>
        <v>111712.8</v>
      </c>
    </row>
    <row r="27" spans="1:8">
      <c r="B27" s="30"/>
      <c r="C27" s="36"/>
      <c r="D27" s="78"/>
      <c r="E27" s="78"/>
      <c r="F27" s="78"/>
      <c r="G27" s="78"/>
      <c r="H27" s="103"/>
    </row>
    <row r="28" spans="1:8">
      <c r="B28" s="37" t="s">
        <v>14</v>
      </c>
      <c r="C28" s="38">
        <f t="shared" ref="C28:G28" si="6">+C21+C16+C9</f>
        <v>60718742</v>
      </c>
      <c r="D28" s="80">
        <f t="shared" si="6"/>
        <v>36040374.239999995</v>
      </c>
      <c r="E28" s="80">
        <f t="shared" si="6"/>
        <v>3822873.31</v>
      </c>
      <c r="F28" s="80">
        <f t="shared" si="6"/>
        <v>15811899.719999999</v>
      </c>
      <c r="G28" s="80">
        <f t="shared" si="6"/>
        <v>864414.75</v>
      </c>
      <c r="H28" s="105">
        <f>+H21+H16+H9</f>
        <v>56539562.019999996</v>
      </c>
    </row>
    <row r="29" spans="1:8" hidden="1">
      <c r="B29" s="51"/>
      <c r="C29" s="16"/>
      <c r="D29" s="16"/>
      <c r="E29" s="10"/>
      <c r="F29" s="10"/>
      <c r="G29" s="10"/>
      <c r="H29" s="10"/>
    </row>
    <row r="30" spans="1:8" hidden="1"/>
    <row r="31" spans="1:8" hidden="1"/>
    <row r="32" spans="1:8" hidden="1">
      <c r="B32" s="7"/>
      <c r="C32" s="1"/>
      <c r="D32" s="1"/>
      <c r="E32" s="1"/>
      <c r="F32" s="1"/>
      <c r="G32" s="1"/>
      <c r="H32" s="1"/>
    </row>
    <row r="33" spans="2:8" hidden="1">
      <c r="B33" s="7"/>
      <c r="C33" s="1"/>
      <c r="D33" s="1"/>
      <c r="E33" s="1"/>
      <c r="F33" s="1"/>
      <c r="G33" s="1"/>
      <c r="H33" s="1"/>
    </row>
    <row r="34" spans="2:8" ht="26.25" hidden="1">
      <c r="B34" s="91"/>
      <c r="C34" s="91"/>
      <c r="D34" s="91"/>
      <c r="E34" s="91"/>
      <c r="F34" s="91"/>
      <c r="G34" s="91"/>
      <c r="H34" s="91"/>
    </row>
    <row r="35" spans="2:8" ht="20.25" hidden="1">
      <c r="B35" s="92" t="s">
        <v>200</v>
      </c>
      <c r="C35" s="92"/>
      <c r="D35" s="92"/>
      <c r="E35" s="92"/>
      <c r="F35" s="92"/>
      <c r="G35" s="92"/>
      <c r="H35" s="92"/>
    </row>
    <row r="36" spans="2:8" ht="20.25" hidden="1">
      <c r="B36" s="92" t="s">
        <v>115</v>
      </c>
      <c r="C36" s="92"/>
      <c r="D36" s="92"/>
      <c r="E36" s="92"/>
      <c r="F36" s="92"/>
      <c r="G36" s="92"/>
      <c r="H36" s="92"/>
    </row>
    <row r="37" spans="2:8" ht="18" hidden="1">
      <c r="B37" s="93" t="s">
        <v>116</v>
      </c>
      <c r="C37" s="93"/>
      <c r="D37" s="93"/>
      <c r="E37" s="93"/>
      <c r="F37" s="93"/>
      <c r="G37" s="93"/>
      <c r="H37" s="93"/>
    </row>
    <row r="38" spans="2:8" hidden="1">
      <c r="B38" s="94" t="s">
        <v>0</v>
      </c>
      <c r="C38" s="94"/>
      <c r="D38" s="94"/>
      <c r="E38" s="94"/>
      <c r="F38" s="94"/>
      <c r="G38" s="94"/>
      <c r="H38" s="94"/>
    </row>
    <row r="39" spans="2:8" ht="15.75" hidden="1">
      <c r="C39" s="3"/>
      <c r="D39" s="3"/>
      <c r="E39" s="3"/>
      <c r="F39" s="3"/>
      <c r="G39" s="3"/>
      <c r="H39" s="3"/>
    </row>
    <row r="40" spans="2:8" hidden="1">
      <c r="B40" s="5" t="s">
        <v>15</v>
      </c>
      <c r="C40" s="1"/>
      <c r="D40" s="1"/>
      <c r="E40" s="1"/>
      <c r="F40" s="1"/>
      <c r="G40" s="1"/>
      <c r="H40" s="1"/>
    </row>
    <row r="41" spans="2:8" hidden="1">
      <c r="B41" s="5" t="s">
        <v>117</v>
      </c>
      <c r="C41" s="4"/>
      <c r="D41" s="4"/>
      <c r="E41" s="4"/>
      <c r="F41" s="4"/>
      <c r="G41" s="4"/>
      <c r="H41" s="4"/>
    </row>
    <row r="42" spans="2:8" ht="15" hidden="1" customHeight="1">
      <c r="B42" s="95" t="s">
        <v>1</v>
      </c>
      <c r="C42" s="95" t="s">
        <v>2</v>
      </c>
      <c r="D42" s="68"/>
      <c r="E42" s="97" t="s">
        <v>136</v>
      </c>
      <c r="F42" s="97"/>
      <c r="G42" s="97"/>
      <c r="H42" s="97"/>
    </row>
    <row r="43" spans="2:8" ht="22.5" hidden="1" customHeight="1">
      <c r="B43" s="96"/>
      <c r="C43" s="96"/>
      <c r="D43" s="69"/>
      <c r="E43" s="8" t="s">
        <v>19</v>
      </c>
      <c r="F43" s="8" t="s">
        <v>18</v>
      </c>
      <c r="G43" s="8" t="s">
        <v>20</v>
      </c>
      <c r="H43" s="8" t="s">
        <v>21</v>
      </c>
    </row>
    <row r="44" spans="2:8" hidden="1">
      <c r="B44" s="30"/>
      <c r="C44" s="31"/>
      <c r="D44" s="31"/>
      <c r="E44" s="31"/>
      <c r="F44" s="31"/>
      <c r="G44" s="31"/>
      <c r="H44" s="31"/>
    </row>
    <row r="45" spans="2:8" hidden="1">
      <c r="B45" s="32" t="s">
        <v>3</v>
      </c>
      <c r="C45" s="33">
        <f t="shared" ref="C45:G45" si="7">SUM(C47:C51)</f>
        <v>668259156</v>
      </c>
      <c r="D45" s="33"/>
      <c r="E45" s="33">
        <f>SUM(E47:E51)</f>
        <v>210579275.15000001</v>
      </c>
      <c r="F45" s="33"/>
      <c r="G45" s="33">
        <f t="shared" si="7"/>
        <v>1812484.5100000002</v>
      </c>
      <c r="H45" s="33">
        <f>+H50</f>
        <v>15714.67</v>
      </c>
    </row>
    <row r="46" spans="2:8" hidden="1">
      <c r="B46" s="30"/>
      <c r="C46" s="34"/>
      <c r="D46" s="34"/>
      <c r="E46" s="34"/>
      <c r="F46" s="34"/>
      <c r="G46" s="34"/>
      <c r="H46" s="34"/>
    </row>
    <row r="47" spans="2:8" hidden="1">
      <c r="B47" s="35" t="s">
        <v>4</v>
      </c>
      <c r="C47" s="36">
        <f>+'[1]RESULTADOS OPERATIVOS en soles'!D24</f>
        <v>225999725</v>
      </c>
      <c r="D47" s="36"/>
      <c r="E47" s="36"/>
      <c r="F47" s="36"/>
      <c r="G47" s="36"/>
      <c r="H47" s="36"/>
    </row>
    <row r="48" spans="2:8" hidden="1">
      <c r="B48" s="35" t="s">
        <v>5</v>
      </c>
      <c r="C48" s="36">
        <f>+'[1]RESULTADOS OPERATIVOS en soles'!D25</f>
        <v>43798200</v>
      </c>
      <c r="D48" s="36"/>
      <c r="E48" s="36">
        <v>24693160.789999999</v>
      </c>
      <c r="F48" s="36"/>
      <c r="G48" s="36"/>
      <c r="H48" s="36"/>
    </row>
    <row r="49" spans="1:8" hidden="1">
      <c r="B49" s="35" t="s">
        <v>6</v>
      </c>
      <c r="C49" s="36">
        <f>+'[1]RESULTADOS OPERATIVOS en soles'!D26</f>
        <v>30961000</v>
      </c>
      <c r="D49" s="36"/>
      <c r="E49" s="36">
        <v>20617770</v>
      </c>
      <c r="F49" s="36"/>
      <c r="G49" s="36"/>
      <c r="H49" s="36"/>
    </row>
    <row r="50" spans="1:8" hidden="1">
      <c r="B50" s="35" t="s">
        <v>7</v>
      </c>
      <c r="C50" s="36">
        <f>+'[1]RESULTADOS OPERATIVOS en soles'!D27</f>
        <v>113789052</v>
      </c>
      <c r="D50" s="36"/>
      <c r="E50" s="36">
        <v>66501149.460000001</v>
      </c>
      <c r="F50" s="36"/>
      <c r="G50" s="36">
        <v>1107123.3500000001</v>
      </c>
      <c r="H50" s="36">
        <v>15714.67</v>
      </c>
    </row>
    <row r="51" spans="1:8" hidden="1">
      <c r="B51" s="35" t="s">
        <v>8</v>
      </c>
      <c r="C51" s="36">
        <f>+'[1]RESULTADOS OPERATIVOS en soles'!D28</f>
        <v>253711179</v>
      </c>
      <c r="D51" s="36"/>
      <c r="E51" s="36">
        <v>98767194.900000006</v>
      </c>
      <c r="F51" s="36"/>
      <c r="G51" s="36">
        <v>705361.16</v>
      </c>
      <c r="H51" s="36"/>
    </row>
    <row r="52" spans="1:8" hidden="1">
      <c r="B52" s="30"/>
      <c r="C52" s="36"/>
      <c r="D52" s="36"/>
      <c r="E52" s="36"/>
      <c r="F52" s="36"/>
      <c r="G52" s="36"/>
      <c r="H52" s="36"/>
    </row>
    <row r="53" spans="1:8" hidden="1">
      <c r="B53" s="32" t="s">
        <v>9</v>
      </c>
      <c r="C53" s="36">
        <f>SUM(C55:C57)</f>
        <v>90370811</v>
      </c>
      <c r="D53" s="36"/>
      <c r="E53" s="36">
        <f>+E55+E56+E57</f>
        <v>1728960.4100000001</v>
      </c>
      <c r="F53" s="36">
        <f>+F55+F56+F57</f>
        <v>13250440.85</v>
      </c>
      <c r="G53" s="36">
        <f>+G55+G56+G57</f>
        <v>8301583.3399999999</v>
      </c>
      <c r="H53" s="36">
        <f>+H55+H56+H57</f>
        <v>19431297</v>
      </c>
    </row>
    <row r="54" spans="1:8" hidden="1">
      <c r="B54" s="30"/>
      <c r="C54" s="34"/>
      <c r="D54" s="34"/>
      <c r="E54" s="34"/>
      <c r="F54" s="34"/>
      <c r="G54" s="34"/>
      <c r="H54" s="34"/>
    </row>
    <row r="55" spans="1:8" hidden="1">
      <c r="A55" s="6"/>
      <c r="B55" s="35" t="s">
        <v>10</v>
      </c>
      <c r="C55" s="36">
        <f>+'[1]RESULTADOS OPERATIVOS en soles'!D29</f>
        <v>64570750</v>
      </c>
      <c r="D55" s="36"/>
      <c r="E55" s="36">
        <v>549676.13</v>
      </c>
      <c r="F55" s="36"/>
      <c r="G55" s="36">
        <v>8301583.3399999999</v>
      </c>
      <c r="H55" s="36">
        <v>19431297</v>
      </c>
    </row>
    <row r="56" spans="1:8" hidden="1">
      <c r="B56" s="35" t="s">
        <v>11</v>
      </c>
      <c r="C56" s="36">
        <f>+'[1]RESULTADOS OPERATIVOS en soles'!D30</f>
        <v>18902400</v>
      </c>
      <c r="D56" s="36"/>
      <c r="E56" s="36"/>
      <c r="F56" s="36">
        <v>13250440.85</v>
      </c>
      <c r="G56" s="36"/>
      <c r="H56" s="36"/>
    </row>
    <row r="57" spans="1:8" hidden="1">
      <c r="B57" s="35" t="s">
        <v>12</v>
      </c>
      <c r="C57" s="36">
        <f>+'[1]RESULTADOS OPERATIVOS en soles'!D31</f>
        <v>6897661</v>
      </c>
      <c r="D57" s="36"/>
      <c r="E57" s="36">
        <v>1179284.28</v>
      </c>
      <c r="F57" s="36"/>
      <c r="G57" s="36"/>
      <c r="H57" s="36"/>
    </row>
    <row r="58" spans="1:8" hidden="1">
      <c r="B58" s="30"/>
      <c r="C58" s="36"/>
      <c r="D58" s="36"/>
      <c r="E58" s="36"/>
      <c r="F58" s="36"/>
      <c r="G58" s="36"/>
      <c r="H58" s="36"/>
    </row>
    <row r="59" spans="1:8" hidden="1">
      <c r="B59" s="32" t="s">
        <v>13</v>
      </c>
      <c r="C59" s="36">
        <f t="shared" ref="C59:F59" si="8">+C61+C66</f>
        <v>11710912495</v>
      </c>
      <c r="D59" s="36"/>
      <c r="E59" s="36"/>
      <c r="F59" s="36">
        <f t="shared" si="8"/>
        <v>8291351661.9300003</v>
      </c>
      <c r="G59" s="36"/>
      <c r="H59" s="36"/>
    </row>
    <row r="60" spans="1:8" hidden="1">
      <c r="B60" s="30"/>
      <c r="C60" s="34"/>
      <c r="D60" s="34"/>
      <c r="E60" s="34"/>
      <c r="F60" s="34"/>
      <c r="G60" s="34"/>
      <c r="H60" s="34"/>
    </row>
    <row r="61" spans="1:8" hidden="1">
      <c r="B61" s="35" t="s">
        <v>122</v>
      </c>
      <c r="C61" s="36">
        <f t="shared" ref="C61:F61" si="9">SUM(C62:C65)</f>
        <v>6426938387</v>
      </c>
      <c r="D61" s="36"/>
      <c r="E61" s="36"/>
      <c r="F61" s="36">
        <f t="shared" si="9"/>
        <v>4015483600.4100003</v>
      </c>
      <c r="G61" s="36"/>
      <c r="H61" s="36"/>
    </row>
    <row r="62" spans="1:8" hidden="1">
      <c r="B62" s="35" t="s">
        <v>130</v>
      </c>
      <c r="C62" s="36">
        <f>+'[1]RESULTADOS OPERATIVOS en soles'!D133</f>
        <v>33000</v>
      </c>
      <c r="D62" s="36"/>
      <c r="E62" s="36"/>
      <c r="F62" s="36">
        <f>+'[1]RESULTADOS OPERATIVOS en soles'!E133</f>
        <v>31831.23</v>
      </c>
      <c r="G62" s="36"/>
      <c r="H62" s="36"/>
    </row>
    <row r="63" spans="1:8" hidden="1">
      <c r="B63" s="35" t="s">
        <v>126</v>
      </c>
      <c r="C63" s="36">
        <f>+'[1]RESULTADOS OPERATIVOS en soles'!D134</f>
        <v>26145581</v>
      </c>
      <c r="D63" s="36"/>
      <c r="E63" s="36"/>
      <c r="F63" s="36">
        <f>+'[1]RESULTADOS OPERATIVOS en soles'!E134</f>
        <v>16517847.17</v>
      </c>
      <c r="G63" s="36"/>
      <c r="H63" s="36"/>
    </row>
    <row r="64" spans="1:8" hidden="1">
      <c r="B64" s="35" t="s">
        <v>127</v>
      </c>
      <c r="C64" s="36">
        <f>+'[1]RESULTADOS OPERATIVOS en soles'!D135</f>
        <v>1714485065</v>
      </c>
      <c r="D64" s="36"/>
      <c r="E64" s="36"/>
      <c r="F64" s="36">
        <f>+'[1]RESULTADOS OPERATIVOS en soles'!E135</f>
        <v>1121153360.71</v>
      </c>
      <c r="G64" s="36"/>
      <c r="H64" s="36"/>
    </row>
    <row r="65" spans="1:8" hidden="1">
      <c r="B65" s="35" t="s">
        <v>125</v>
      </c>
      <c r="C65" s="36">
        <f>+'[1]RESULTADOS OPERATIVOS en soles'!D136</f>
        <v>4686274741</v>
      </c>
      <c r="D65" s="36"/>
      <c r="E65" s="36"/>
      <c r="F65" s="36">
        <f>+'[1]RESULTADOS OPERATIVOS en soles'!E136</f>
        <v>2877780561.3000002</v>
      </c>
      <c r="G65" s="36"/>
      <c r="H65" s="36"/>
    </row>
    <row r="66" spans="1:8" hidden="1">
      <c r="B66" s="35" t="s">
        <v>123</v>
      </c>
      <c r="C66" s="36">
        <f t="shared" ref="C66:F66" si="10">SUM(C67:C70)</f>
        <v>5283974108</v>
      </c>
      <c r="D66" s="36"/>
      <c r="E66" s="36"/>
      <c r="F66" s="36">
        <f t="shared" si="10"/>
        <v>4275868061.52</v>
      </c>
      <c r="G66" s="36"/>
      <c r="H66" s="36"/>
    </row>
    <row r="67" spans="1:8" hidden="1">
      <c r="B67" s="35" t="s">
        <v>130</v>
      </c>
      <c r="C67" s="36">
        <f>+'[1]RESULTADOS OPERATIVOS en soles'!D139</f>
        <v>1510000</v>
      </c>
      <c r="D67" s="36"/>
      <c r="E67" s="36"/>
      <c r="F67" s="36">
        <f>+'[1]RESULTADOS OPERATIVOS en soles'!E139</f>
        <v>1457931.68</v>
      </c>
      <c r="G67" s="36"/>
      <c r="H67" s="36"/>
    </row>
    <row r="68" spans="1:8" hidden="1">
      <c r="B68" s="35" t="s">
        <v>128</v>
      </c>
      <c r="C68" s="36">
        <f>+'[1]RESULTADOS OPERATIVOS en soles'!D140</f>
        <v>53700038</v>
      </c>
      <c r="D68" s="36"/>
      <c r="E68" s="36"/>
      <c r="F68" s="36">
        <f>+'[1]RESULTADOS OPERATIVOS en soles'!E140</f>
        <v>32648563</v>
      </c>
      <c r="G68" s="36"/>
      <c r="H68" s="36"/>
    </row>
    <row r="69" spans="1:8" hidden="1">
      <c r="B69" s="35" t="s">
        <v>129</v>
      </c>
      <c r="C69" s="36">
        <f>+'[1]RESULTADOS OPERATIVOS en soles'!D141</f>
        <v>2293215923</v>
      </c>
      <c r="D69" s="36"/>
      <c r="E69" s="36"/>
      <c r="F69" s="36">
        <f>+'[1]RESULTADOS OPERATIVOS en soles'!E141</f>
        <v>1811449728.6600001</v>
      </c>
      <c r="G69" s="36"/>
      <c r="H69" s="36"/>
    </row>
    <row r="70" spans="1:8" hidden="1">
      <c r="B70" s="35" t="s">
        <v>124</v>
      </c>
      <c r="C70" s="36">
        <f>+'[1]RESULTADOS OPERATIVOS en soles'!D142</f>
        <v>2935548147</v>
      </c>
      <c r="D70" s="36"/>
      <c r="E70" s="36"/>
      <c r="F70" s="36">
        <f>+'[1]RESULTADOS OPERATIVOS en soles'!E142</f>
        <v>2430311838.1799998</v>
      </c>
      <c r="G70" s="36"/>
      <c r="H70" s="36"/>
    </row>
    <row r="71" spans="1:8" hidden="1">
      <c r="B71" s="30"/>
      <c r="C71" s="36"/>
      <c r="D71" s="36"/>
      <c r="E71" s="36"/>
      <c r="F71" s="36"/>
      <c r="G71" s="36"/>
      <c r="H71" s="36"/>
    </row>
    <row r="72" spans="1:8" hidden="1">
      <c r="B72" s="37" t="s">
        <v>14</v>
      </c>
      <c r="C72" s="38">
        <f t="shared" ref="C72:H72" si="11">+C59+C53+C45</f>
        <v>12469542462</v>
      </c>
      <c r="D72" s="38"/>
      <c r="E72" s="38">
        <f t="shared" si="11"/>
        <v>212308235.56</v>
      </c>
      <c r="F72" s="38">
        <f t="shared" si="11"/>
        <v>8304602102.7800007</v>
      </c>
      <c r="G72" s="38">
        <f t="shared" si="11"/>
        <v>10114067.85</v>
      </c>
      <c r="H72" s="38">
        <f t="shared" si="11"/>
        <v>19447011.670000002</v>
      </c>
    </row>
    <row r="73" spans="1:8" hidden="1">
      <c r="B73" s="29"/>
      <c r="C73" s="52"/>
      <c r="D73" s="52"/>
      <c r="E73" s="64"/>
      <c r="F73" s="29"/>
      <c r="G73" s="29"/>
      <c r="H73" s="29"/>
    </row>
    <row r="74" spans="1:8" hidden="1">
      <c r="A74" s="51"/>
      <c r="C74" s="48"/>
      <c r="D74" s="48"/>
      <c r="F74" s="48"/>
    </row>
    <row r="75" spans="1:8" hidden="1"/>
  </sheetData>
  <mergeCells count="12">
    <mergeCell ref="B42:B43"/>
    <mergeCell ref="C42:C43"/>
    <mergeCell ref="E42:H42"/>
    <mergeCell ref="B1:H1"/>
    <mergeCell ref="B2:H2"/>
    <mergeCell ref="B3:H3"/>
    <mergeCell ref="B4:H4"/>
    <mergeCell ref="B34:H34"/>
    <mergeCell ref="B35:H35"/>
    <mergeCell ref="B36:H36"/>
    <mergeCell ref="B37:H37"/>
    <mergeCell ref="B38:H3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RESULTADOS OPERATIVOS en soles</vt:lpstr>
      <vt:lpstr>EJECUCION DE GASTOS_III TRIM 08</vt:lpstr>
      <vt:lpstr>'EJECUCION DE GASTOS_III TRIM 08'!Área_de_impresión</vt:lpstr>
      <vt:lpstr>'RESULTADOS OPERATIVOS en soles'!Área_de_impresión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2009-03-04T18:27:28Z</dcterms:modified>
</cp:coreProperties>
</file>